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gno 04-02-2019\"/>
    </mc:Choice>
  </mc:AlternateContent>
  <xr:revisionPtr revIDLastSave="0" documentId="13_ncr:1_{3A65040F-3E0A-4420-9275-239DAEE9376A}" xr6:coauthVersionLast="36" xr6:coauthVersionMax="36" xr10:uidLastSave="{00000000-0000-0000-0000-000000000000}"/>
  <bookViews>
    <workbookView xWindow="120" yWindow="105" windowWidth="28695" windowHeight="12540" firstSheet="1" activeTab="1" xr2:uid="{00000000-000D-0000-FFFF-FFFF00000000}"/>
  </bookViews>
  <sheets>
    <sheet name="Classi di criticità" sheetId="2" r:id="rId1"/>
    <sheet name="Parametri di progetto" sheetId="1" r:id="rId2"/>
    <sheet name="formule" sheetId="3" r:id="rId3"/>
    <sheet name="Metodo delle sole piogge" sheetId="4" r:id="rId4"/>
    <sheet name="Tempo svuotamento vasche" sheetId="5" r:id="rId5"/>
    <sheet name="Infiltrazion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60" i="4" l="1"/>
  <c r="K8" i="1"/>
  <c r="E8" i="1"/>
  <c r="B14" i="3"/>
  <c r="A25" i="1" l="1"/>
  <c r="B25" i="1"/>
  <c r="C25" i="1"/>
  <c r="G27" i="1" l="1"/>
  <c r="B44" i="1" s="1"/>
  <c r="G18" i="1"/>
  <c r="D14" i="3"/>
  <c r="C66" i="4"/>
  <c r="C67" i="4"/>
  <c r="C65" i="4"/>
  <c r="H42" i="3"/>
  <c r="A12" i="5" l="1"/>
  <c r="B36" i="1"/>
  <c r="A14" i="3"/>
  <c r="A74" i="4"/>
  <c r="C14" i="3"/>
  <c r="C60" i="4" s="1"/>
  <c r="F74" i="4"/>
  <c r="F14" i="3" l="1"/>
  <c r="E60" i="4"/>
  <c r="A60" i="4"/>
  <c r="I60" i="4" l="1"/>
  <c r="F60" i="4"/>
  <c r="G60" i="4" l="1"/>
  <c r="B74" i="4" s="1"/>
  <c r="C74" i="4" s="1"/>
  <c r="B42" i="3"/>
  <c r="I42" i="3" s="1"/>
  <c r="J60" i="4" l="1"/>
  <c r="I65" i="4" s="1"/>
  <c r="C12" i="5" s="1"/>
  <c r="D12" i="5" s="1"/>
  <c r="J65" i="4" s="1"/>
  <c r="E12" i="5" l="1"/>
  <c r="K65" i="4"/>
</calcChain>
</file>

<file path=xl/sharedStrings.xml><?xml version="1.0" encoding="utf-8"?>
<sst xmlns="http://schemas.openxmlformats.org/spreadsheetml/2006/main" count="295" uniqueCount="203">
  <si>
    <t>STATO DI FATTO</t>
  </si>
  <si>
    <t>Sup impermeabile     (mq)</t>
  </si>
  <si>
    <t>Superficie Verde     (mq)</t>
  </si>
  <si>
    <t>STATO DI PROGETTO</t>
  </si>
  <si>
    <t>INCREMENTO DI SUPERFICIE</t>
  </si>
  <si>
    <t>mq</t>
  </si>
  <si>
    <t>Classi di criticità</t>
  </si>
  <si>
    <t>CLASSE A - ALTA CRITICITA'</t>
  </si>
  <si>
    <t>CLASSE B - MEDIA CRITICITA'</t>
  </si>
  <si>
    <t>CLASSE C - BASSA CRITICITA'</t>
  </si>
  <si>
    <t>PORTATA MAX AMMISSIBILE</t>
  </si>
  <si>
    <r>
      <t>l/sxha</t>
    </r>
    <r>
      <rPr>
        <vertAlign val="subscript"/>
        <sz val="18"/>
        <color theme="1"/>
        <rFont val="Calibri"/>
        <family val="2"/>
        <scheme val="minor"/>
      </rPr>
      <t xml:space="preserve"> imp</t>
    </r>
  </si>
  <si>
    <t>CLASSE D'INTERVENTO</t>
  </si>
  <si>
    <t>SUPERFICIE INTERESSATA DALL'INTERVENTO</t>
  </si>
  <si>
    <t>MODALITA' DI CALCOLO</t>
  </si>
  <si>
    <t>Aree A, B</t>
  </si>
  <si>
    <t>Aree C</t>
  </si>
  <si>
    <t>Impermeabilizzazione potenziale qualsiasi</t>
  </si>
  <si>
    <t>qualsiasi</t>
  </si>
  <si>
    <t>Impermeabilizzazione potenziale bassa</t>
  </si>
  <si>
    <t>≤ 0,4</t>
  </si>
  <si>
    <t>≤ 100 mq</t>
  </si>
  <si>
    <t>Impermeabilizzazione potenziale media</t>
  </si>
  <si>
    <t>da &gt; 1.000 mq a ≤ 10.000 mq</t>
  </si>
  <si>
    <t>&gt; 0,4</t>
  </si>
  <si>
    <t>da &gt; 10.000 mq a ≤ 100.000 mq</t>
  </si>
  <si>
    <t>&gt; 100.000 mq</t>
  </si>
  <si>
    <t>COEFF. DEFLUSSO MEDIO PONDERALE</t>
  </si>
  <si>
    <t>Curva di possibilità pluviometrica</t>
  </si>
  <si>
    <r>
      <t>w</t>
    </r>
    <r>
      <rPr>
        <vertAlign val="subscript"/>
        <sz val="18"/>
        <color theme="1"/>
        <rFont val="Calibri"/>
        <family val="2"/>
        <scheme val="minor"/>
      </rPr>
      <t>T</t>
    </r>
    <r>
      <rPr>
        <sz val="18"/>
        <color theme="1"/>
        <rFont val="Calibri"/>
        <family val="2"/>
        <scheme val="minor"/>
      </rPr>
      <t xml:space="preserve"> = </t>
    </r>
    <r>
      <rPr>
        <sz val="18"/>
        <color theme="1"/>
        <rFont val="Calibri"/>
        <family val="2"/>
      </rPr>
      <t>ϵ+α/k{1-[ln(T/(T-1))]</t>
    </r>
    <r>
      <rPr>
        <vertAlign val="superscript"/>
        <sz val="18"/>
        <color theme="1"/>
        <rFont val="Calibri"/>
        <family val="2"/>
      </rPr>
      <t>k</t>
    </r>
    <r>
      <rPr>
        <sz val="18"/>
        <color theme="1"/>
        <rFont val="Calibri"/>
        <family val="2"/>
      </rPr>
      <t>}</t>
    </r>
  </si>
  <si>
    <t>dove:</t>
  </si>
  <si>
    <t>h=</t>
  </si>
  <si>
    <t>altezza di pioggia</t>
  </si>
  <si>
    <t>coeff pluviometrico orario</t>
  </si>
  <si>
    <t>coeff probabilistico legato al tempo di ritorno</t>
  </si>
  <si>
    <r>
      <t>a</t>
    </r>
    <r>
      <rPr>
        <vertAlign val="subscript"/>
        <sz val="14"/>
        <color theme="1"/>
        <rFont val="Calibri"/>
        <family val="2"/>
        <scheme val="minor"/>
      </rPr>
      <t>1</t>
    </r>
    <r>
      <rPr>
        <sz val="14"/>
        <color theme="1"/>
        <rFont val="Calibri"/>
        <family val="2"/>
        <scheme val="minor"/>
      </rPr>
      <t>=</t>
    </r>
  </si>
  <si>
    <r>
      <t>w</t>
    </r>
    <r>
      <rPr>
        <vertAlign val="subscript"/>
        <sz val="14"/>
        <color theme="1"/>
        <rFont val="Calibri"/>
        <family val="2"/>
        <scheme val="minor"/>
      </rPr>
      <t>T</t>
    </r>
    <r>
      <rPr>
        <sz val="14"/>
        <color theme="1"/>
        <rFont val="Calibri"/>
        <family val="2"/>
        <scheme val="minor"/>
      </rPr>
      <t xml:space="preserve"> = </t>
    </r>
  </si>
  <si>
    <t>esponente della curva</t>
  </si>
  <si>
    <t>n =</t>
  </si>
  <si>
    <t>α</t>
  </si>
  <si>
    <t>ϵ</t>
  </si>
  <si>
    <t xml:space="preserve">α = </t>
  </si>
  <si>
    <t>ϵ =</t>
  </si>
  <si>
    <t>k =</t>
  </si>
  <si>
    <t>parametro della legge probabilistica per durate maggiori di un'ora</t>
  </si>
  <si>
    <t>I parametri di cui sopra sono adottati da ARPA. Essi vanno bene anche per durate inferiori all'ora</t>
  </si>
  <si>
    <t>tranne che per il parametro "n" per il quale va adottato il valore</t>
  </si>
  <si>
    <t>D</t>
  </si>
  <si>
    <t>n</t>
  </si>
  <si>
    <r>
      <t>w</t>
    </r>
    <r>
      <rPr>
        <vertAlign val="subscript"/>
        <sz val="14"/>
        <color theme="1"/>
        <rFont val="Calibri"/>
        <family val="2"/>
        <scheme val="minor"/>
      </rPr>
      <t>T</t>
    </r>
  </si>
  <si>
    <r>
      <t>a</t>
    </r>
    <r>
      <rPr>
        <vertAlign val="subscript"/>
        <sz val="14"/>
        <color theme="1"/>
        <rFont val="Calibri"/>
        <family val="2"/>
        <scheme val="minor"/>
      </rPr>
      <t>1</t>
    </r>
  </si>
  <si>
    <t>K</t>
  </si>
  <si>
    <t>D=</t>
  </si>
  <si>
    <t>Durata della pioggia</t>
  </si>
  <si>
    <t>h</t>
  </si>
  <si>
    <t>T</t>
  </si>
  <si>
    <t>ϕ</t>
  </si>
  <si>
    <t>si</t>
  </si>
  <si>
    <t>Superficie  Semidrenante    (mq)</t>
  </si>
  <si>
    <t>Tetti, Coperture, Pavimentazioni continue (strade, vialetti, parcheggi, ecc) tetti verdi e giardini pensili sovrapposti a solette comunque costituite</t>
  </si>
  <si>
    <t>Tipologia di superfici</t>
  </si>
  <si>
    <t>Coeff. Deflusso</t>
  </si>
  <si>
    <t>Aree permeabili di qualsiasi tipo escludendo le superfici incolte e quelle di uso agricolo</t>
  </si>
  <si>
    <t>Incolto o per uso agricolo</t>
  </si>
  <si>
    <t>Tempo di svuotamento degli invasi di laminazione</t>
  </si>
  <si>
    <r>
      <t xml:space="preserve">t </t>
    </r>
    <r>
      <rPr>
        <vertAlign val="subscript"/>
        <sz val="11"/>
        <color theme="1"/>
        <rFont val="Calibri"/>
        <family val="2"/>
        <scheme val="minor"/>
      </rPr>
      <t>svuot</t>
    </r>
    <r>
      <rPr>
        <sz val="18"/>
        <color theme="1"/>
        <rFont val="Calibri"/>
        <family val="2"/>
        <scheme val="minor"/>
      </rPr>
      <t xml:space="preserve"> =W</t>
    </r>
    <r>
      <rPr>
        <vertAlign val="subscript"/>
        <sz val="12"/>
        <color theme="1"/>
        <rFont val="Calibri"/>
        <family val="2"/>
        <scheme val="minor"/>
      </rPr>
      <t>lam</t>
    </r>
    <r>
      <rPr>
        <sz val="18"/>
        <color theme="1"/>
        <rFont val="Calibri"/>
        <family val="2"/>
        <scheme val="minor"/>
      </rPr>
      <t>/(Q</t>
    </r>
    <r>
      <rPr>
        <vertAlign val="subscript"/>
        <sz val="18"/>
        <color theme="1"/>
        <rFont val="Calibri"/>
        <family val="2"/>
        <scheme val="minor"/>
      </rPr>
      <t>u</t>
    </r>
    <r>
      <rPr>
        <sz val="18"/>
        <color theme="1"/>
        <rFont val="Calibri"/>
        <family val="2"/>
        <scheme val="minor"/>
      </rPr>
      <t>+q</t>
    </r>
    <r>
      <rPr>
        <vertAlign val="subscript"/>
        <sz val="12"/>
        <color theme="1"/>
        <rFont val="Calibri"/>
        <family val="2"/>
        <scheme val="minor"/>
      </rPr>
      <t>inf</t>
    </r>
    <r>
      <rPr>
        <sz val="12"/>
        <color theme="1"/>
        <rFont val="Calibri"/>
        <family val="2"/>
        <scheme val="minor"/>
      </rPr>
      <t>)</t>
    </r>
  </si>
  <si>
    <t>Portata in uscita dall'invaso</t>
  </si>
  <si>
    <t>Portata d'infiltrazione</t>
  </si>
  <si>
    <t>Volume massimo di laminazione</t>
  </si>
  <si>
    <r>
      <t>Q</t>
    </r>
    <r>
      <rPr>
        <vertAlign val="subscript"/>
        <sz val="14"/>
        <color theme="1"/>
        <rFont val="Calibri"/>
        <family val="2"/>
        <scheme val="minor"/>
      </rPr>
      <t>u</t>
    </r>
    <r>
      <rPr>
        <sz val="14"/>
        <color theme="1"/>
        <rFont val="Calibri"/>
        <family val="2"/>
        <scheme val="minor"/>
      </rPr>
      <t>=</t>
    </r>
  </si>
  <si>
    <r>
      <t>q</t>
    </r>
    <r>
      <rPr>
        <vertAlign val="subscript"/>
        <sz val="14"/>
        <color theme="1"/>
        <rFont val="Calibri"/>
        <family val="2"/>
        <scheme val="minor"/>
      </rPr>
      <t>inf</t>
    </r>
    <r>
      <rPr>
        <sz val="14"/>
        <color theme="1"/>
        <rFont val="Calibri"/>
        <family val="2"/>
        <scheme val="minor"/>
      </rPr>
      <t>=</t>
    </r>
  </si>
  <si>
    <r>
      <t>W</t>
    </r>
    <r>
      <rPr>
        <vertAlign val="subscript"/>
        <sz val="14"/>
        <color theme="1"/>
        <rFont val="Calibri"/>
        <family val="2"/>
        <scheme val="minor"/>
      </rPr>
      <t>lam</t>
    </r>
    <r>
      <rPr>
        <sz val="14"/>
        <color theme="1"/>
        <rFont val="Calibri"/>
        <family val="2"/>
        <scheme val="minor"/>
      </rPr>
      <t>=</t>
    </r>
  </si>
  <si>
    <t>massimo ammesso</t>
  </si>
  <si>
    <t>ore</t>
  </si>
  <si>
    <r>
      <t xml:space="preserve">t </t>
    </r>
    <r>
      <rPr>
        <vertAlign val="subscript"/>
        <sz val="11"/>
        <color theme="1"/>
        <rFont val="Calibri"/>
        <family val="2"/>
        <scheme val="minor"/>
      </rPr>
      <t xml:space="preserve">svuot     </t>
    </r>
    <r>
      <rPr>
        <sz val="11"/>
        <color theme="1"/>
        <rFont val="Calibri"/>
        <family val="2"/>
        <scheme val="minor"/>
      </rPr>
      <t>[hh]</t>
    </r>
  </si>
  <si>
    <r>
      <t>Q</t>
    </r>
    <r>
      <rPr>
        <vertAlign val="subscript"/>
        <sz val="14"/>
        <color theme="1"/>
        <rFont val="Calibri"/>
        <family val="2"/>
        <scheme val="minor"/>
      </rPr>
      <t xml:space="preserve">inf       </t>
    </r>
    <r>
      <rPr>
        <sz val="14"/>
        <color theme="1"/>
        <rFont val="Calibri"/>
        <family val="2"/>
        <scheme val="minor"/>
      </rPr>
      <t>[l/s]</t>
    </r>
  </si>
  <si>
    <t>Volume di laminazione</t>
  </si>
  <si>
    <t>Classe A</t>
  </si>
  <si>
    <t>Classe di criticità</t>
  </si>
  <si>
    <t>si/no</t>
  </si>
  <si>
    <t>Classe B</t>
  </si>
  <si>
    <t>Classe C</t>
  </si>
  <si>
    <t>Volume minimo   [mc/1000mq]</t>
  </si>
  <si>
    <t>Portata entrante in vasca</t>
  </si>
  <si>
    <r>
      <t>Q</t>
    </r>
    <r>
      <rPr>
        <vertAlign val="subscript"/>
        <sz val="18"/>
        <color theme="1"/>
        <rFont val="Calibri"/>
        <family val="2"/>
        <scheme val="minor"/>
      </rPr>
      <t>e</t>
    </r>
    <r>
      <rPr>
        <sz val="18"/>
        <color theme="1"/>
        <rFont val="Calibri"/>
        <family val="2"/>
        <scheme val="minor"/>
      </rPr>
      <t>= S*</t>
    </r>
    <r>
      <rPr>
        <sz val="18"/>
        <color theme="1"/>
        <rFont val="Calibri"/>
        <family val="2"/>
      </rPr>
      <t>ϕ*a*D</t>
    </r>
    <r>
      <rPr>
        <vertAlign val="superscript"/>
        <sz val="18"/>
        <color theme="1"/>
        <rFont val="Calibri"/>
        <family val="2"/>
      </rPr>
      <t>n-1</t>
    </r>
  </si>
  <si>
    <t>S=</t>
  </si>
  <si>
    <t>ϕ=</t>
  </si>
  <si>
    <t>a=</t>
  </si>
  <si>
    <t>Superficie scolante del bacino</t>
  </si>
  <si>
    <t>Coefficiente di deflusso  medio ponderale</t>
  </si>
  <si>
    <t>Durata di pioggia</t>
  </si>
  <si>
    <t>Parametro della curva di possibilità pluviometrica</t>
  </si>
  <si>
    <t>n=</t>
  </si>
  <si>
    <r>
      <t>a</t>
    </r>
    <r>
      <rPr>
        <vertAlign val="subscript"/>
        <sz val="14"/>
        <color theme="1"/>
        <rFont val="Calibri"/>
        <family val="2"/>
        <scheme val="minor"/>
      </rPr>
      <t>1</t>
    </r>
    <r>
      <rPr>
        <sz val="14"/>
        <color theme="1"/>
        <rFont val="Calibri"/>
        <family val="2"/>
        <scheme val="minor"/>
      </rPr>
      <t>w</t>
    </r>
    <r>
      <rPr>
        <vertAlign val="subscript"/>
        <sz val="14"/>
        <color theme="1"/>
        <rFont val="Calibri"/>
        <family val="2"/>
        <scheme val="minor"/>
      </rPr>
      <t>T</t>
    </r>
  </si>
  <si>
    <r>
      <t>h = aD</t>
    </r>
    <r>
      <rPr>
        <vertAlign val="superscript"/>
        <sz val="18"/>
        <color theme="1"/>
        <rFont val="Calibri"/>
        <family val="2"/>
        <scheme val="minor"/>
      </rPr>
      <t>n</t>
    </r>
    <r>
      <rPr>
        <sz val="18"/>
        <color theme="1"/>
        <rFont val="Calibri"/>
        <family val="2"/>
        <scheme val="minor"/>
      </rPr>
      <t>=a</t>
    </r>
    <r>
      <rPr>
        <vertAlign val="subscript"/>
        <sz val="18"/>
        <color theme="1"/>
        <rFont val="Calibri"/>
        <family val="2"/>
        <scheme val="minor"/>
      </rPr>
      <t>1</t>
    </r>
    <r>
      <rPr>
        <sz val="18"/>
        <color theme="1"/>
        <rFont val="Calibri"/>
        <family val="2"/>
        <scheme val="minor"/>
      </rPr>
      <t>w</t>
    </r>
    <r>
      <rPr>
        <vertAlign val="subscript"/>
        <sz val="18"/>
        <color theme="1"/>
        <rFont val="Calibri"/>
        <family val="2"/>
        <scheme val="minor"/>
      </rPr>
      <t>T</t>
    </r>
    <r>
      <rPr>
        <sz val="18"/>
        <color theme="1"/>
        <rFont val="Calibri"/>
        <family val="2"/>
        <scheme val="minor"/>
      </rPr>
      <t>D</t>
    </r>
    <r>
      <rPr>
        <vertAlign val="superscript"/>
        <sz val="18"/>
        <color theme="1"/>
        <rFont val="Calibri"/>
        <family val="2"/>
        <scheme val="minor"/>
      </rPr>
      <t>n</t>
    </r>
  </si>
  <si>
    <t>Volume complessivamente entrante in vasca</t>
  </si>
  <si>
    <r>
      <t>W</t>
    </r>
    <r>
      <rPr>
        <vertAlign val="subscript"/>
        <sz val="18"/>
        <color theme="1"/>
        <rFont val="Calibri"/>
        <family val="2"/>
        <scheme val="minor"/>
      </rPr>
      <t>e</t>
    </r>
    <r>
      <rPr>
        <sz val="18"/>
        <color theme="1"/>
        <rFont val="Calibri"/>
        <family val="2"/>
        <scheme val="minor"/>
      </rPr>
      <t>= S*</t>
    </r>
    <r>
      <rPr>
        <sz val="18"/>
        <color theme="1"/>
        <rFont val="Calibri"/>
        <family val="2"/>
      </rPr>
      <t>ϕ*a*D</t>
    </r>
    <r>
      <rPr>
        <vertAlign val="superscript"/>
        <sz val="18"/>
        <color theme="1"/>
        <rFont val="Calibri"/>
        <family val="2"/>
      </rPr>
      <t>n</t>
    </r>
  </si>
  <si>
    <t>Curva di possibilità pluviometrica desunta da ARPA Lombardia</t>
  </si>
  <si>
    <r>
      <t>Portata u</t>
    </r>
    <r>
      <rPr>
        <vertAlign val="subscript"/>
        <sz val="14"/>
        <color theme="1"/>
        <rFont val="Calibri"/>
        <family val="2"/>
        <scheme val="minor"/>
      </rPr>
      <t>lim</t>
    </r>
    <r>
      <rPr>
        <sz val="14"/>
        <color theme="1"/>
        <rFont val="Calibri"/>
        <family val="2"/>
        <scheme val="minor"/>
      </rPr>
      <t xml:space="preserve">   [l/sx1000mq]</t>
    </r>
  </si>
  <si>
    <t>Portata in uscita dalla vasca</t>
  </si>
  <si>
    <r>
      <t>Q</t>
    </r>
    <r>
      <rPr>
        <vertAlign val="subscript"/>
        <sz val="18"/>
        <color theme="1"/>
        <rFont val="Calibri"/>
        <family val="2"/>
        <scheme val="minor"/>
      </rPr>
      <t>u,lim</t>
    </r>
    <r>
      <rPr>
        <sz val="18"/>
        <color theme="1"/>
        <rFont val="Calibri"/>
        <family val="2"/>
        <scheme val="minor"/>
      </rPr>
      <t>= S*</t>
    </r>
    <r>
      <rPr>
        <sz val="18"/>
        <color theme="1"/>
        <rFont val="Calibri"/>
        <family val="2"/>
      </rPr>
      <t>u</t>
    </r>
    <r>
      <rPr>
        <vertAlign val="subscript"/>
        <sz val="18"/>
        <color theme="1"/>
        <rFont val="Calibri"/>
        <family val="2"/>
      </rPr>
      <t>lim</t>
    </r>
  </si>
  <si>
    <t>Superficie scolante impermeabile del bacino</t>
  </si>
  <si>
    <r>
      <t>S*</t>
    </r>
    <r>
      <rPr>
        <sz val="14"/>
        <color theme="1"/>
        <rFont val="Calibri"/>
        <family val="2"/>
      </rPr>
      <t>ϕ=</t>
    </r>
  </si>
  <si>
    <t>Volume complessivamente uscito dalla vasca nel corso della durata D dell'evento</t>
  </si>
  <si>
    <r>
      <t>u</t>
    </r>
    <r>
      <rPr>
        <vertAlign val="subscript"/>
        <sz val="14"/>
        <color theme="1"/>
        <rFont val="Calibri"/>
        <family val="2"/>
        <scheme val="minor"/>
      </rPr>
      <t>lim</t>
    </r>
    <r>
      <rPr>
        <sz val="14"/>
        <color theme="1"/>
        <rFont val="Calibri"/>
        <family val="2"/>
        <scheme val="minor"/>
      </rPr>
      <t>=</t>
    </r>
  </si>
  <si>
    <t>Volume massimo trattenuto nell'invaso al termine dell'evento</t>
  </si>
  <si>
    <r>
      <t>ΔW = W</t>
    </r>
    <r>
      <rPr>
        <vertAlign val="subscript"/>
        <sz val="18"/>
        <color theme="1"/>
        <rFont val="Calibri"/>
        <family val="2"/>
      </rPr>
      <t>e</t>
    </r>
    <r>
      <rPr>
        <sz val="18"/>
        <color theme="1"/>
        <rFont val="Calibri"/>
        <family val="2"/>
      </rPr>
      <t xml:space="preserve"> - W</t>
    </r>
    <r>
      <rPr>
        <vertAlign val="subscript"/>
        <sz val="18"/>
        <color theme="1"/>
        <rFont val="Calibri"/>
        <family val="2"/>
      </rPr>
      <t>u</t>
    </r>
    <r>
      <rPr>
        <sz val="18"/>
        <color theme="1"/>
        <rFont val="Calibri"/>
        <family val="2"/>
      </rPr>
      <t xml:space="preserve"> =  S*ϕ*a*D</t>
    </r>
    <r>
      <rPr>
        <vertAlign val="superscript"/>
        <sz val="18"/>
        <color theme="1"/>
        <rFont val="Calibri"/>
        <family val="2"/>
      </rPr>
      <t>n</t>
    </r>
    <r>
      <rPr>
        <sz val="18"/>
        <color theme="1"/>
        <rFont val="Calibri"/>
        <family val="2"/>
      </rPr>
      <t xml:space="preserve"> - S*u</t>
    </r>
    <r>
      <rPr>
        <vertAlign val="subscript"/>
        <sz val="18"/>
        <color theme="1"/>
        <rFont val="Calibri"/>
        <family val="2"/>
      </rPr>
      <t>lim</t>
    </r>
    <r>
      <rPr>
        <sz val="18"/>
        <color theme="1"/>
        <rFont val="Calibri"/>
        <family val="2"/>
      </rPr>
      <t>*D</t>
    </r>
  </si>
  <si>
    <t>Durata critica dell'evento</t>
  </si>
  <si>
    <t>Superficie scolante del bacino (ha)</t>
  </si>
  <si>
    <t>Durata di pioggia (ore)</t>
  </si>
  <si>
    <r>
      <t>Parametro della curva di possibilità pluviometrica  (mm/h</t>
    </r>
    <r>
      <rPr>
        <vertAlign val="superscript"/>
        <sz val="14"/>
        <color theme="1"/>
        <rFont val="Calibri"/>
        <family val="2"/>
        <scheme val="minor"/>
      </rPr>
      <t>n</t>
    </r>
    <r>
      <rPr>
        <sz val="14"/>
        <color theme="1"/>
        <rFont val="Calibri"/>
        <family val="2"/>
        <scheme val="minor"/>
      </rPr>
      <t>)</t>
    </r>
  </si>
  <si>
    <t>portata max in uscita (l/s)</t>
  </si>
  <si>
    <r>
      <t>Q</t>
    </r>
    <r>
      <rPr>
        <vertAlign val="subscript"/>
        <sz val="14"/>
        <color theme="1"/>
        <rFont val="Calibri"/>
        <family val="2"/>
        <scheme val="minor"/>
      </rPr>
      <t>u.lim</t>
    </r>
    <r>
      <rPr>
        <sz val="14"/>
        <color theme="1"/>
        <rFont val="Calibri"/>
        <family val="2"/>
        <scheme val="minor"/>
      </rPr>
      <t>=</t>
    </r>
  </si>
  <si>
    <t>portata specifica limite ammissibile allo scarico (l/sxha)</t>
  </si>
  <si>
    <r>
      <t>D</t>
    </r>
    <r>
      <rPr>
        <vertAlign val="subscript"/>
        <sz val="18"/>
        <color theme="1"/>
        <rFont val="Calibri"/>
        <family val="2"/>
        <scheme val="minor"/>
      </rPr>
      <t>w</t>
    </r>
    <r>
      <rPr>
        <sz val="18"/>
        <color theme="1"/>
        <rFont val="Calibri"/>
        <family val="2"/>
        <scheme val="minor"/>
      </rPr>
      <t xml:space="preserve"> = (Q</t>
    </r>
    <r>
      <rPr>
        <vertAlign val="subscript"/>
        <sz val="18"/>
        <color theme="1"/>
        <rFont val="Calibri"/>
        <family val="2"/>
        <scheme val="minor"/>
      </rPr>
      <t>u,lim</t>
    </r>
    <r>
      <rPr>
        <sz val="18"/>
        <color theme="1"/>
        <rFont val="Calibri"/>
        <family val="2"/>
        <scheme val="minor"/>
      </rPr>
      <t>/(2,78*S*ϕ*a*n))</t>
    </r>
    <r>
      <rPr>
        <vertAlign val="superscript"/>
        <sz val="18"/>
        <color theme="1"/>
        <rFont val="Calibri"/>
        <family val="2"/>
        <scheme val="minor"/>
      </rPr>
      <t>1/(n-1)</t>
    </r>
  </si>
  <si>
    <r>
      <t>W</t>
    </r>
    <r>
      <rPr>
        <vertAlign val="subscript"/>
        <sz val="18"/>
        <color theme="1"/>
        <rFont val="Calibri"/>
        <family val="2"/>
        <scheme val="minor"/>
      </rPr>
      <t>0</t>
    </r>
    <r>
      <rPr>
        <sz val="18"/>
        <color theme="1"/>
        <rFont val="Calibri"/>
        <family val="2"/>
        <scheme val="minor"/>
      </rPr>
      <t xml:space="preserve"> = 10*S*ϕ*a*D</t>
    </r>
    <r>
      <rPr>
        <vertAlign val="subscript"/>
        <sz val="18"/>
        <color theme="1"/>
        <rFont val="Calibri"/>
        <family val="2"/>
        <scheme val="minor"/>
      </rPr>
      <t>w</t>
    </r>
    <r>
      <rPr>
        <vertAlign val="superscript"/>
        <sz val="18"/>
        <color theme="1"/>
        <rFont val="Calibri"/>
        <family val="2"/>
        <scheme val="minor"/>
      </rPr>
      <t>n</t>
    </r>
    <r>
      <rPr>
        <sz val="18"/>
        <color theme="1"/>
        <rFont val="Calibri"/>
        <family val="2"/>
        <scheme val="minor"/>
      </rPr>
      <t xml:space="preserve"> - 3,6*Q</t>
    </r>
    <r>
      <rPr>
        <vertAlign val="subscript"/>
        <sz val="18"/>
        <color theme="1"/>
        <rFont val="Calibri"/>
        <family val="2"/>
        <scheme val="minor"/>
      </rPr>
      <t>u,lim</t>
    </r>
    <r>
      <rPr>
        <sz val="18"/>
        <color theme="1"/>
        <rFont val="Calibri"/>
        <family val="2"/>
        <scheme val="minor"/>
      </rPr>
      <t>D</t>
    </r>
    <r>
      <rPr>
        <vertAlign val="subscript"/>
        <sz val="18"/>
        <color theme="1"/>
        <rFont val="Calibri"/>
        <family val="2"/>
        <scheme val="minor"/>
      </rPr>
      <t>w</t>
    </r>
  </si>
  <si>
    <t>a</t>
  </si>
  <si>
    <r>
      <t>Q</t>
    </r>
    <r>
      <rPr>
        <vertAlign val="subscript"/>
        <sz val="18"/>
        <color theme="1"/>
        <rFont val="Calibri"/>
        <family val="2"/>
        <scheme val="minor"/>
      </rPr>
      <t>u.lim</t>
    </r>
  </si>
  <si>
    <r>
      <t>S*</t>
    </r>
    <r>
      <rPr>
        <sz val="18"/>
        <color theme="1"/>
        <rFont val="Calibri"/>
        <family val="2"/>
      </rPr>
      <t>ϕ</t>
    </r>
  </si>
  <si>
    <r>
      <t>D</t>
    </r>
    <r>
      <rPr>
        <vertAlign val="subscript"/>
        <sz val="18"/>
        <color theme="1"/>
        <rFont val="Calibri"/>
        <family val="2"/>
        <scheme val="minor"/>
      </rPr>
      <t>w</t>
    </r>
    <r>
      <rPr>
        <sz val="18"/>
        <color theme="1"/>
        <rFont val="Calibri"/>
        <family val="2"/>
        <scheme val="minor"/>
      </rPr>
      <t xml:space="preserve"> (ore)</t>
    </r>
  </si>
  <si>
    <r>
      <t>W</t>
    </r>
    <r>
      <rPr>
        <vertAlign val="subscript"/>
        <sz val="18"/>
        <color theme="1"/>
        <rFont val="Calibri"/>
        <family val="2"/>
        <scheme val="minor"/>
      </rPr>
      <t>0</t>
    </r>
    <r>
      <rPr>
        <sz val="18"/>
        <color theme="1"/>
        <rFont val="Calibri"/>
        <family val="2"/>
        <scheme val="minor"/>
      </rPr>
      <t xml:space="preserve"> (mc)</t>
    </r>
  </si>
  <si>
    <t>Volume specifico</t>
  </si>
  <si>
    <r>
      <t>W (mc/ha</t>
    </r>
    <r>
      <rPr>
        <vertAlign val="subscript"/>
        <sz val="14"/>
        <color theme="1"/>
        <rFont val="Calibri"/>
        <family val="2"/>
        <scheme val="minor"/>
      </rPr>
      <t>imp</t>
    </r>
    <r>
      <rPr>
        <sz val="14"/>
        <color theme="1"/>
        <rFont val="Calibri"/>
        <family val="2"/>
        <scheme val="minor"/>
      </rPr>
      <t>) = W</t>
    </r>
    <r>
      <rPr>
        <vertAlign val="subscript"/>
        <sz val="14"/>
        <color theme="1"/>
        <rFont val="Calibri"/>
        <family val="2"/>
        <scheme val="minor"/>
      </rPr>
      <t>0</t>
    </r>
    <r>
      <rPr>
        <sz val="14"/>
        <color theme="1"/>
        <rFont val="Calibri"/>
        <family val="2"/>
        <scheme val="minor"/>
      </rPr>
      <t>/(S*</t>
    </r>
    <r>
      <rPr>
        <sz val="14"/>
        <color theme="1"/>
        <rFont val="Calibri"/>
        <family val="2"/>
      </rPr>
      <t>ϕ)</t>
    </r>
  </si>
  <si>
    <r>
      <t>W (mc/ha</t>
    </r>
    <r>
      <rPr>
        <vertAlign val="subscript"/>
        <sz val="18"/>
        <color theme="1"/>
        <rFont val="Calibri"/>
        <family val="2"/>
        <scheme val="minor"/>
      </rPr>
      <t>imp</t>
    </r>
    <r>
      <rPr>
        <sz val="18"/>
        <color theme="1"/>
        <rFont val="Calibri"/>
        <family val="2"/>
        <scheme val="minor"/>
      </rPr>
      <t>)</t>
    </r>
  </si>
  <si>
    <t>Volume di laminazione minimo</t>
  </si>
  <si>
    <t>Portata massima in uscita dalla vasca di laminazione</t>
  </si>
  <si>
    <t>Coefficiente di deflusso medio ponderale calcolato</t>
  </si>
  <si>
    <t>Coefficiente di deflusso medio ponderale utilizzato</t>
  </si>
  <si>
    <r>
      <t>Q</t>
    </r>
    <r>
      <rPr>
        <vertAlign val="subscript"/>
        <sz val="14"/>
        <color theme="1"/>
        <rFont val="Calibri"/>
        <family val="2"/>
        <scheme val="minor"/>
      </rPr>
      <t xml:space="preserve">u,lim       </t>
    </r>
    <r>
      <rPr>
        <sz val="14"/>
        <color theme="1"/>
        <rFont val="Calibri"/>
        <family val="2"/>
        <scheme val="minor"/>
      </rPr>
      <t>[l/s]</t>
    </r>
  </si>
  <si>
    <t>Edificio totalmente demolito e ricostruito?  SI/NO</t>
  </si>
  <si>
    <t>parametri da inserire</t>
  </si>
  <si>
    <t>parametri calcolati</t>
  </si>
  <si>
    <t>T= 50 anni</t>
  </si>
  <si>
    <t>TEMPO DI RITORNO</t>
  </si>
  <si>
    <t xml:space="preserve">T = </t>
  </si>
  <si>
    <r>
      <t>Q</t>
    </r>
    <r>
      <rPr>
        <vertAlign val="subscript"/>
        <sz val="14"/>
        <color theme="1"/>
        <rFont val="Calibri"/>
        <family val="2"/>
        <scheme val="minor"/>
      </rPr>
      <t>e</t>
    </r>
  </si>
  <si>
    <t>Tempo svuotamento vasche</t>
  </si>
  <si>
    <r>
      <t>W</t>
    </r>
    <r>
      <rPr>
        <vertAlign val="subscript"/>
        <sz val="14"/>
        <color theme="1"/>
        <rFont val="Calibri"/>
        <family val="2"/>
        <scheme val="minor"/>
      </rPr>
      <t xml:space="preserve">lam   </t>
    </r>
    <r>
      <rPr>
        <sz val="14"/>
        <color theme="1"/>
        <rFont val="Calibri"/>
        <family val="2"/>
        <scheme val="minor"/>
      </rPr>
      <t xml:space="preserve"> [mc]</t>
    </r>
  </si>
  <si>
    <t>mc/Ha</t>
  </si>
  <si>
    <t>S [Ha]</t>
  </si>
  <si>
    <t>&gt; &lt;</t>
  </si>
  <si>
    <t>da &gt; 100 mq a ≤ 1000 mq</t>
  </si>
  <si>
    <t>Requisiti minimi art 12 comma1</t>
  </si>
  <si>
    <r>
      <t xml:space="preserve">AMBITI TERRITORIALI  </t>
    </r>
    <r>
      <rPr>
        <sz val="14"/>
        <color theme="1"/>
        <rFont val="Calibri"/>
        <family val="2"/>
        <scheme val="minor"/>
      </rPr>
      <t xml:space="preserve"> (articolo 7)</t>
    </r>
  </si>
  <si>
    <t>Requisiti minimi art 12 comma 2</t>
  </si>
  <si>
    <r>
      <t xml:space="preserve">Metodo delle sole piogge                    </t>
    </r>
    <r>
      <rPr>
        <sz val="12"/>
        <color theme="1"/>
        <rFont val="Calibri"/>
        <family val="2"/>
        <scheme val="minor"/>
      </rPr>
      <t>(art 11 comma 2 lett d)</t>
    </r>
  </si>
  <si>
    <r>
      <t xml:space="preserve">Requisiti minimi              </t>
    </r>
    <r>
      <rPr>
        <sz val="12"/>
        <color theme="1"/>
        <rFont val="Calibri"/>
        <family val="2"/>
        <scheme val="minor"/>
      </rPr>
      <t>art 12 comma 2</t>
    </r>
  </si>
  <si>
    <r>
      <t xml:space="preserve">Requisiti minimi              </t>
    </r>
    <r>
      <rPr>
        <sz val="12"/>
        <color theme="1"/>
        <rFont val="Calibri"/>
        <family val="2"/>
        <scheme val="minor"/>
      </rPr>
      <t xml:space="preserve">art 12 comma </t>
    </r>
    <r>
      <rPr>
        <sz val="14"/>
        <color theme="1"/>
        <rFont val="Calibri"/>
        <family val="2"/>
        <scheme val="minor"/>
      </rPr>
      <t>2</t>
    </r>
  </si>
  <si>
    <t>Totale                   (mq)</t>
  </si>
  <si>
    <r>
      <t xml:space="preserve">COEFFICIENTE DI DEFLUSSO </t>
    </r>
    <r>
      <rPr>
        <sz val="22"/>
        <color theme="1"/>
        <rFont val="Calibri"/>
        <family val="2"/>
      </rPr>
      <t>ϕ</t>
    </r>
  </si>
  <si>
    <t>Pavimentazioni drenanti o semipermeabili (strade, parcheggi, vialetti, ecc)</t>
  </si>
  <si>
    <t>Aree permeabili incolte e quelle di uso agricolo</t>
  </si>
  <si>
    <t>Volume Requisito minimo</t>
  </si>
  <si>
    <t>Volume con metodo sole piogge</t>
  </si>
  <si>
    <t>Volume vasca</t>
  </si>
  <si>
    <t>Impermeabilizzazione potenziale alta</t>
  </si>
  <si>
    <t>S*ϕ [Ha]</t>
  </si>
  <si>
    <t>Maggiorazione</t>
  </si>
  <si>
    <t>Totale</t>
  </si>
  <si>
    <r>
      <t xml:space="preserve">W </t>
    </r>
    <r>
      <rPr>
        <vertAlign val="subscript"/>
        <sz val="18"/>
        <color theme="1"/>
        <rFont val="Calibri"/>
        <family val="2"/>
        <scheme val="minor"/>
      </rPr>
      <t xml:space="preserve">totale  </t>
    </r>
    <r>
      <rPr>
        <sz val="18"/>
        <color theme="1"/>
        <rFont val="Calibri"/>
        <family val="2"/>
        <scheme val="minor"/>
      </rPr>
      <t xml:space="preserve"> (mc)</t>
    </r>
  </si>
  <si>
    <r>
      <t>W</t>
    </r>
    <r>
      <rPr>
        <vertAlign val="subscript"/>
        <sz val="18"/>
        <color theme="1"/>
        <rFont val="Calibri"/>
        <family val="2"/>
        <scheme val="minor"/>
      </rPr>
      <t>incr</t>
    </r>
    <r>
      <rPr>
        <sz val="18"/>
        <color theme="1"/>
        <rFont val="Calibri"/>
        <family val="2"/>
        <scheme val="minor"/>
      </rPr>
      <t xml:space="preserve">  (mc) </t>
    </r>
  </si>
  <si>
    <r>
      <t>W</t>
    </r>
    <r>
      <rPr>
        <vertAlign val="subscript"/>
        <sz val="18"/>
        <color theme="1"/>
        <rFont val="Calibri"/>
        <family val="2"/>
        <scheme val="minor"/>
      </rPr>
      <t>u</t>
    </r>
    <r>
      <rPr>
        <sz val="18"/>
        <color theme="1"/>
        <rFont val="Calibri"/>
        <family val="2"/>
        <scheme val="minor"/>
      </rPr>
      <t xml:space="preserve">= </t>
    </r>
    <r>
      <rPr>
        <sz val="18"/>
        <color theme="1"/>
        <rFont val="Calibri"/>
        <family val="2"/>
      </rPr>
      <t>S*u</t>
    </r>
    <r>
      <rPr>
        <vertAlign val="subscript"/>
        <sz val="18"/>
        <color theme="1"/>
        <rFont val="Calibri"/>
        <family val="2"/>
      </rPr>
      <t>lim</t>
    </r>
    <r>
      <rPr>
        <sz val="18"/>
        <color theme="1"/>
        <rFont val="Calibri"/>
        <family val="2"/>
      </rPr>
      <t>*D/1000</t>
    </r>
  </si>
  <si>
    <t>Volume uscito dalla vasca (mc)</t>
  </si>
  <si>
    <t>durata dell'evento (sec)</t>
  </si>
  <si>
    <r>
      <t>W</t>
    </r>
    <r>
      <rPr>
        <vertAlign val="subscript"/>
        <sz val="14"/>
        <color theme="1"/>
        <rFont val="Calibri"/>
        <family val="2"/>
        <scheme val="minor"/>
      </rPr>
      <t>u</t>
    </r>
    <r>
      <rPr>
        <sz val="14"/>
        <color theme="1"/>
        <rFont val="Calibri"/>
        <family val="2"/>
        <scheme val="minor"/>
      </rPr>
      <t xml:space="preserve">= </t>
    </r>
  </si>
  <si>
    <t>Classificazione dei suoli</t>
  </si>
  <si>
    <t xml:space="preserve">Classe A </t>
  </si>
  <si>
    <t xml:space="preserve">Classe B </t>
  </si>
  <si>
    <t xml:space="preserve">Classe C </t>
  </si>
  <si>
    <t xml:space="preserve">Classe D </t>
  </si>
  <si>
    <t>Scarsa potenzialità di deflusso: comprende sabbie profonde con scarsissimo limo e argilla; anche ghuiaie profonde, molto permeabili</t>
  </si>
  <si>
    <t>Potenzialità di deflusso moderatamente bassa: comprende la maggior parte dei suoli sabbiosi meno profondi che nel gruppo A, ma il gruppo nel suo insieme mantiene alte capacità di infiltrazione anche a saturazione.</t>
  </si>
  <si>
    <t>Potenzialità di deflusso moderatamente alta: comprende suoli sottili e suoli contenenti considerevoli quantità di argilla e colloidi, anche se meno che nel gruppo D; il gruppo ha scarsa capacità di infiltrazione a saturazione.</t>
  </si>
  <si>
    <t>Potenzialità di deflusso molto alta: comprende la maggior parte delle argille con alta capacità di rigonfiamento, ma anche suoli sottili con orizzonti pressoché impermeabili in vicinanza della superficie.</t>
  </si>
  <si>
    <t>Tabella 1 - Parametri delle curve di Horton proposti dal SCS [1956]</t>
  </si>
  <si>
    <t xml:space="preserve">Classe suolo </t>
  </si>
  <si>
    <t xml:space="preserve">A </t>
  </si>
  <si>
    <r>
      <t>f</t>
    </r>
    <r>
      <rPr>
        <vertAlign val="subscript"/>
        <sz val="14"/>
        <rFont val="Calibri"/>
        <family val="2"/>
        <scheme val="minor"/>
      </rPr>
      <t>0</t>
    </r>
    <r>
      <rPr>
        <sz val="14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[mm/ora]</t>
    </r>
    <r>
      <rPr>
        <sz val="14"/>
        <rFont val="Calibri"/>
        <family val="2"/>
        <scheme val="minor"/>
      </rPr>
      <t xml:space="preserve"> </t>
    </r>
  </si>
  <si>
    <r>
      <t>f</t>
    </r>
    <r>
      <rPr>
        <vertAlign val="subscript"/>
        <sz val="14"/>
        <rFont val="Calibri"/>
        <family val="2"/>
        <scheme val="minor"/>
      </rPr>
      <t>C</t>
    </r>
    <r>
      <rPr>
        <sz val="14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[mm/ora]</t>
    </r>
    <r>
      <rPr>
        <sz val="14"/>
        <rFont val="Calibri"/>
        <family val="2"/>
        <scheme val="minor"/>
      </rPr>
      <t xml:space="preserve"> </t>
    </r>
  </si>
  <si>
    <r>
      <t>k [</t>
    </r>
    <r>
      <rPr>
        <sz val="11"/>
        <rFont val="Calibri"/>
        <family val="2"/>
        <scheme val="minor"/>
      </rPr>
      <t>ore</t>
    </r>
    <r>
      <rPr>
        <vertAlign val="superscript"/>
        <sz val="14"/>
        <rFont val="Calibri"/>
        <family val="2"/>
        <scheme val="minor"/>
      </rPr>
      <t>-1</t>
    </r>
    <r>
      <rPr>
        <sz val="14"/>
        <rFont val="Calibri"/>
        <family val="2"/>
        <scheme val="minor"/>
      </rPr>
      <t>]</t>
    </r>
  </si>
  <si>
    <t xml:space="preserve">B </t>
  </si>
  <si>
    <t xml:space="preserve">C </t>
  </si>
  <si>
    <t xml:space="preserve">D </t>
  </si>
  <si>
    <r>
      <t>f</t>
    </r>
    <r>
      <rPr>
        <vertAlign val="subscript"/>
        <sz val="14"/>
        <rFont val="Calibri"/>
        <family val="2"/>
        <scheme val="minor"/>
      </rPr>
      <t>0</t>
    </r>
    <r>
      <rPr>
        <sz val="14"/>
        <rFont val="Calibri"/>
        <family val="2"/>
        <scheme val="minor"/>
      </rPr>
      <t>=</t>
    </r>
  </si>
  <si>
    <r>
      <t>f</t>
    </r>
    <r>
      <rPr>
        <vertAlign val="subscript"/>
        <sz val="14"/>
        <rFont val="Calibri"/>
        <family val="2"/>
        <scheme val="minor"/>
      </rPr>
      <t>c</t>
    </r>
    <r>
      <rPr>
        <sz val="14"/>
        <rFont val="Calibri"/>
        <family val="2"/>
        <scheme val="minor"/>
      </rPr>
      <t>=</t>
    </r>
  </si>
  <si>
    <t>infiltrazione massima iniziale</t>
  </si>
  <si>
    <t>infiltrazione minima finale o con terreni saturi per piogge precedenti</t>
  </si>
  <si>
    <t>1 mm/h = 2,778 l/s*Ha</t>
  </si>
  <si>
    <t>Parametri ricavati dal sito ARPA Lombardia</t>
  </si>
  <si>
    <r>
      <t>h = aD</t>
    </r>
    <r>
      <rPr>
        <vertAlign val="superscript"/>
        <sz val="18"/>
        <color theme="1"/>
        <rFont val="Calibri"/>
        <family val="2"/>
        <scheme val="minor"/>
      </rPr>
      <t xml:space="preserve">n </t>
    </r>
    <r>
      <rPr>
        <sz val="18"/>
        <color theme="1"/>
        <rFont val="Calibri"/>
        <family val="2"/>
        <scheme val="minor"/>
      </rPr>
      <t>= a</t>
    </r>
    <r>
      <rPr>
        <vertAlign val="subscript"/>
        <sz val="18"/>
        <color theme="1"/>
        <rFont val="Calibri"/>
        <family val="2"/>
        <scheme val="minor"/>
      </rPr>
      <t>1</t>
    </r>
    <r>
      <rPr>
        <sz val="18"/>
        <color theme="1"/>
        <rFont val="Calibri"/>
        <family val="2"/>
        <scheme val="minor"/>
      </rPr>
      <t>w</t>
    </r>
    <r>
      <rPr>
        <vertAlign val="subscript"/>
        <sz val="18"/>
        <color theme="1"/>
        <rFont val="Calibri"/>
        <family val="2"/>
        <scheme val="minor"/>
      </rPr>
      <t>T</t>
    </r>
    <r>
      <rPr>
        <sz val="18"/>
        <color theme="1"/>
        <rFont val="Calibri"/>
        <family val="2"/>
        <scheme val="minor"/>
      </rPr>
      <t>D</t>
    </r>
    <r>
      <rPr>
        <vertAlign val="superscript"/>
        <sz val="18"/>
        <color theme="1"/>
        <rFont val="Calibri"/>
        <family val="2"/>
        <scheme val="minor"/>
      </rPr>
      <t>n</t>
    </r>
  </si>
  <si>
    <t>(mm)</t>
  </si>
  <si>
    <t>(hh)</t>
  </si>
  <si>
    <t>[anni]</t>
  </si>
  <si>
    <t>[l/sxHa]</t>
  </si>
  <si>
    <t>[l/s]</t>
  </si>
  <si>
    <t>[mc]</t>
  </si>
  <si>
    <t>mc/Ha]</t>
  </si>
  <si>
    <r>
      <t xml:space="preserve">Superficie scolante per il calcolo dell'invarianza idraulica S x </t>
    </r>
    <r>
      <rPr>
        <sz val="18"/>
        <color theme="1"/>
        <rFont val="Calibri"/>
        <family val="2"/>
      </rPr>
      <t>ϕ</t>
    </r>
  </si>
  <si>
    <r>
      <t>W</t>
    </r>
    <r>
      <rPr>
        <vertAlign val="subscript"/>
        <sz val="18"/>
        <color theme="1"/>
        <rFont val="Calibri"/>
        <family val="2"/>
        <scheme val="minor"/>
      </rPr>
      <t>lam</t>
    </r>
    <r>
      <rPr>
        <sz val="18"/>
        <color theme="1"/>
        <rFont val="Calibri"/>
        <family val="2"/>
        <scheme val="minor"/>
      </rPr>
      <t>=</t>
    </r>
  </si>
  <si>
    <r>
      <t>Q</t>
    </r>
    <r>
      <rPr>
        <vertAlign val="subscript"/>
        <sz val="18"/>
        <color theme="1"/>
        <rFont val="Calibri"/>
        <family val="2"/>
        <scheme val="minor"/>
      </rPr>
      <t>u,lim</t>
    </r>
    <r>
      <rPr>
        <sz val="18"/>
        <color theme="1"/>
        <rFont val="Calibri"/>
        <family val="2"/>
        <scheme val="minor"/>
      </rPr>
      <t>=</t>
    </r>
  </si>
  <si>
    <r>
      <t xml:space="preserve">Procedura dettagliata                </t>
    </r>
    <r>
      <rPr>
        <sz val="12"/>
        <color theme="1"/>
        <rFont val="Calibri"/>
        <family val="2"/>
        <scheme val="minor"/>
      </rPr>
      <t xml:space="preserve"> (art 11 comma 2 lett d)</t>
    </r>
  </si>
  <si>
    <t>no</t>
  </si>
  <si>
    <t>PAEC 37/2018  Villasanta parcheggio di via dei Mille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</si>
</sst>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"/>
    <numFmt numFmtId="165" formatCode="0.000"/>
    <numFmt numFmtId="166" formatCode="#,##0.0;[Red]\-#,##0.0"/>
    <numFmt numFmtId="167" formatCode="0.0"/>
    <numFmt numFmtId="168" formatCode="#,##0.000;[Red]\-#,##0.000"/>
    <numFmt numFmtId="169" formatCode="#,##0.0000;[Red]\-#,##0.0000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bscript"/>
      <sz val="18"/>
      <color theme="1"/>
      <name val="Calibri"/>
      <family val="2"/>
      <scheme val="minor"/>
    </font>
    <font>
      <sz val="14"/>
      <color theme="1"/>
      <name val="Calibri"/>
      <family val="2"/>
    </font>
    <font>
      <vertAlign val="superscript"/>
      <sz val="18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sz val="18"/>
      <color theme="1"/>
      <name val="Calibri"/>
      <family val="2"/>
    </font>
    <font>
      <vertAlign val="superscript"/>
      <sz val="18"/>
      <color theme="1"/>
      <name val="Calibri"/>
      <family val="2"/>
    </font>
    <font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vertAlign val="subscript"/>
      <sz val="18"/>
      <color theme="1"/>
      <name val="Calibri"/>
      <family val="2"/>
    </font>
    <font>
      <vertAlign val="superscript"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22"/>
      <color theme="1"/>
      <name val="Calibri"/>
      <family val="2"/>
    </font>
    <font>
      <sz val="14"/>
      <name val="Calibri"/>
      <family val="2"/>
      <scheme val="minor"/>
    </font>
    <font>
      <vertAlign val="subscript"/>
      <sz val="14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4"/>
      <name val="Calibri"/>
      <family val="2"/>
      <scheme val="minor"/>
    </font>
    <font>
      <sz val="16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1" xfId="0" applyBorder="1" applyAlignment="1">
      <alignment horizontal="center" wrapText="1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 wrapText="1"/>
    </xf>
    <xf numFmtId="0" fontId="2" fillId="0" borderId="1" xfId="0" applyFont="1" applyBorder="1"/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164" fontId="1" fillId="0" borderId="0" xfId="0" applyNumberFormat="1" applyFont="1"/>
    <xf numFmtId="0" fontId="8" fillId="0" borderId="0" xfId="0" applyFont="1" applyAlignment="1">
      <alignment horizontal="center"/>
    </xf>
    <xf numFmtId="0" fontId="11" fillId="0" borderId="0" xfId="0" applyFont="1"/>
    <xf numFmtId="38" fontId="3" fillId="0" borderId="0" xfId="0" applyNumberFormat="1" applyFont="1" applyFill="1"/>
    <xf numFmtId="0" fontId="3" fillId="0" borderId="0" xfId="0" applyFont="1" applyAlignment="1">
      <alignment horizontal="center"/>
    </xf>
    <xf numFmtId="38" fontId="1" fillId="0" borderId="1" xfId="0" applyNumberFormat="1" applyFont="1" applyFill="1" applyBorder="1"/>
    <xf numFmtId="38" fontId="3" fillId="0" borderId="1" xfId="0" applyNumberFormat="1" applyFont="1" applyFill="1" applyBorder="1" applyAlignment="1">
      <alignment horizontal="center"/>
    </xf>
    <xf numFmtId="166" fontId="3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7" borderId="1" xfId="0" applyFill="1" applyBorder="1" applyAlignment="1">
      <alignment horizontal="center" wrapText="1"/>
    </xf>
    <xf numFmtId="38" fontId="10" fillId="7" borderId="1" xfId="0" applyNumberFormat="1" applyFont="1" applyFill="1" applyBorder="1" applyAlignment="1">
      <alignment wrapText="1"/>
    </xf>
    <xf numFmtId="0" fontId="10" fillId="7" borderId="1" xfId="0" applyFont="1" applyFill="1" applyBorder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0" xfId="0" applyFont="1" applyFill="1"/>
    <xf numFmtId="0" fontId="1" fillId="7" borderId="1" xfId="0" applyFont="1" applyFill="1" applyBorder="1" applyAlignment="1">
      <alignment horizontal="center"/>
    </xf>
    <xf numFmtId="0" fontId="5" fillId="0" borderId="0" xfId="0" applyFont="1"/>
    <xf numFmtId="0" fontId="8" fillId="0" borderId="0" xfId="0" applyFont="1"/>
    <xf numFmtId="0" fontId="3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8" fontId="3" fillId="7" borderId="1" xfId="0" applyNumberFormat="1" applyFont="1" applyFill="1" applyBorder="1" applyAlignment="1">
      <alignment horizontal="center"/>
    </xf>
    <xf numFmtId="167" fontId="3" fillId="8" borderId="0" xfId="0" applyNumberFormat="1" applyFont="1" applyFill="1" applyAlignment="1"/>
    <xf numFmtId="38" fontId="3" fillId="7" borderId="0" xfId="0" applyNumberFormat="1" applyFont="1" applyFill="1"/>
    <xf numFmtId="165" fontId="3" fillId="2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18" fillId="0" borderId="0" xfId="0" applyFont="1"/>
    <xf numFmtId="2" fontId="1" fillId="0" borderId="0" xfId="0" applyNumberFormat="1" applyFont="1"/>
    <xf numFmtId="0" fontId="3" fillId="7" borderId="1" xfId="0" applyFont="1" applyFill="1" applyBorder="1" applyAlignment="1">
      <alignment horizontal="center"/>
    </xf>
    <xf numFmtId="38" fontId="12" fillId="0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7" fontId="1" fillId="0" borderId="0" xfId="0" applyNumberFormat="1" applyFont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65" fontId="3" fillId="10" borderId="0" xfId="0" applyNumberFormat="1" applyFont="1" applyFill="1"/>
    <xf numFmtId="0" fontId="0" fillId="10" borderId="0" xfId="0" applyFill="1"/>
    <xf numFmtId="0" fontId="0" fillId="0" borderId="1" xfId="0" applyBorder="1"/>
    <xf numFmtId="169" fontId="5" fillId="10" borderId="0" xfId="0" applyNumberFormat="1" applyFont="1" applyFill="1"/>
    <xf numFmtId="0" fontId="1" fillId="10" borderId="0" xfId="0" applyFont="1" applyFill="1"/>
    <xf numFmtId="165" fontId="1" fillId="10" borderId="0" xfId="0" applyNumberFormat="1" applyFont="1" applyFill="1"/>
    <xf numFmtId="2" fontId="1" fillId="10" borderId="0" xfId="0" applyNumberFormat="1" applyFont="1" applyFill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167" fontId="1" fillId="0" borderId="0" xfId="0" applyNumberFormat="1" applyFont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20" fillId="0" borderId="1" xfId="0" applyNumberFormat="1" applyFont="1" applyBorder="1" applyAlignment="1">
      <alignment horizontal="center"/>
    </xf>
    <xf numFmtId="0" fontId="20" fillId="0" borderId="0" xfId="0" applyFont="1" applyFill="1" applyBorder="1" applyAlignment="1"/>
    <xf numFmtId="0" fontId="22" fillId="0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3" fillId="2" borderId="1" xfId="0" applyFont="1" applyFill="1" applyBorder="1"/>
    <xf numFmtId="0" fontId="3" fillId="10" borderId="1" xfId="0" applyFont="1" applyFill="1" applyBorder="1"/>
    <xf numFmtId="0" fontId="24" fillId="0" borderId="0" xfId="0" applyFont="1" applyAlignment="1">
      <alignment wrapText="1"/>
    </xf>
    <xf numFmtId="2" fontId="3" fillId="7" borderId="0" xfId="0" applyNumberFormat="1" applyFont="1" applyFill="1"/>
    <xf numFmtId="0" fontId="3" fillId="2" borderId="0" xfId="0" applyFont="1" applyFill="1"/>
    <xf numFmtId="0" fontId="3" fillId="6" borderId="0" xfId="0" applyFont="1" applyFill="1"/>
    <xf numFmtId="2" fontId="3" fillId="7" borderId="0" xfId="0" applyNumberFormat="1" applyFont="1" applyFill="1" applyAlignment="1"/>
    <xf numFmtId="2" fontId="1" fillId="10" borderId="0" xfId="0" applyNumberFormat="1" applyFont="1" applyFill="1" applyAlignment="1">
      <alignment horizontal="center"/>
    </xf>
    <xf numFmtId="4" fontId="3" fillId="7" borderId="0" xfId="0" applyNumberFormat="1" applyFont="1" applyFill="1" applyAlignment="1">
      <alignment horizontal="center"/>
    </xf>
    <xf numFmtId="0" fontId="0" fillId="0" borderId="0" xfId="0" applyFill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0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38" fontId="12" fillId="0" borderId="1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3" fillId="8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wrapText="1"/>
    </xf>
  </cellXfs>
  <cellStyles count="1">
    <cellStyle name="Normale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opLeftCell="A7" workbookViewId="0">
      <selection activeCell="K11" sqref="K11:L13"/>
    </sheetView>
  </sheetViews>
  <sheetFormatPr defaultRowHeight="15" x14ac:dyDescent="0.25"/>
  <cols>
    <col min="1" max="1" width="7.140625" customWidth="1"/>
    <col min="2" max="2" width="16.140625" customWidth="1"/>
    <col min="3" max="3" width="12.7109375" customWidth="1"/>
    <col min="4" max="4" width="9.5703125" customWidth="1"/>
    <col min="7" max="7" width="14" customWidth="1"/>
    <col min="8" max="8" width="18.42578125" customWidth="1"/>
    <col min="10" max="10" width="16.140625" customWidth="1"/>
    <col min="11" max="11" width="12.140625" customWidth="1"/>
    <col min="12" max="12" width="10.5703125" customWidth="1"/>
    <col min="13" max="13" width="16.85546875" customWidth="1"/>
  </cols>
  <sheetData>
    <row r="1" spans="1:13" ht="23.25" x14ac:dyDescent="0.35">
      <c r="A1" s="3" t="s">
        <v>6</v>
      </c>
      <c r="B1" s="3"/>
      <c r="C1" s="3"/>
      <c r="D1" s="3"/>
      <c r="E1" s="3"/>
    </row>
    <row r="2" spans="1:13" ht="26.25" x14ac:dyDescent="0.45">
      <c r="A2" s="3" t="s">
        <v>7</v>
      </c>
      <c r="B2" s="3"/>
      <c r="C2" s="3"/>
      <c r="D2" s="3"/>
      <c r="E2" s="3"/>
      <c r="F2" s="3" t="s">
        <v>10</v>
      </c>
      <c r="G2" s="3"/>
      <c r="H2" s="3"/>
      <c r="I2" s="3">
        <v>10</v>
      </c>
      <c r="J2" s="3" t="s">
        <v>11</v>
      </c>
    </row>
    <row r="3" spans="1:13" ht="26.25" x14ac:dyDescent="0.45">
      <c r="A3" s="3" t="s">
        <v>8</v>
      </c>
      <c r="B3" s="3"/>
      <c r="C3" s="3"/>
      <c r="D3" s="3"/>
      <c r="E3" s="3"/>
      <c r="F3" s="3" t="s">
        <v>10</v>
      </c>
      <c r="G3" s="3"/>
      <c r="H3" s="3"/>
      <c r="I3" s="3">
        <v>20</v>
      </c>
      <c r="J3" s="3" t="s">
        <v>11</v>
      </c>
    </row>
    <row r="4" spans="1:13" ht="26.25" x14ac:dyDescent="0.45">
      <c r="A4" s="3" t="s">
        <v>9</v>
      </c>
      <c r="B4" s="3"/>
      <c r="C4" s="3"/>
      <c r="D4" s="3"/>
      <c r="E4" s="3"/>
      <c r="F4" s="3" t="s">
        <v>10</v>
      </c>
      <c r="G4" s="3"/>
      <c r="H4" s="3"/>
      <c r="I4" s="3">
        <v>20</v>
      </c>
      <c r="J4" s="3" t="s">
        <v>11</v>
      </c>
    </row>
    <row r="5" spans="1:13" ht="23.25" x14ac:dyDescent="0.35">
      <c r="A5" s="3"/>
      <c r="B5" s="3"/>
      <c r="C5" s="3"/>
      <c r="D5" s="3"/>
      <c r="E5" s="3"/>
    </row>
    <row r="6" spans="1:13" ht="24.75" customHeight="1" x14ac:dyDescent="0.35">
      <c r="A6" s="88" t="s">
        <v>12</v>
      </c>
      <c r="B6" s="88"/>
      <c r="C6" s="88"/>
      <c r="D6" s="89" t="s">
        <v>13</v>
      </c>
      <c r="E6" s="89"/>
      <c r="F6" s="89"/>
      <c r="G6" s="89"/>
      <c r="H6" s="89" t="s">
        <v>27</v>
      </c>
      <c r="I6" s="89"/>
      <c r="J6" s="89"/>
      <c r="K6" s="83" t="s">
        <v>14</v>
      </c>
      <c r="L6" s="83"/>
      <c r="M6" s="83"/>
    </row>
    <row r="7" spans="1:13" ht="44.25" customHeight="1" x14ac:dyDescent="0.35">
      <c r="A7" s="88"/>
      <c r="B7" s="88"/>
      <c r="C7" s="88"/>
      <c r="D7" s="89"/>
      <c r="E7" s="89"/>
      <c r="F7" s="89"/>
      <c r="G7" s="89"/>
      <c r="H7" s="89"/>
      <c r="I7" s="89"/>
      <c r="J7" s="89"/>
      <c r="K7" s="84" t="s">
        <v>143</v>
      </c>
      <c r="L7" s="85"/>
      <c r="M7" s="86"/>
    </row>
    <row r="8" spans="1:13" ht="23.25" customHeight="1" x14ac:dyDescent="0.35">
      <c r="A8" s="88"/>
      <c r="B8" s="88"/>
      <c r="C8" s="88"/>
      <c r="D8" s="89"/>
      <c r="E8" s="89"/>
      <c r="F8" s="89"/>
      <c r="G8" s="89"/>
      <c r="H8" s="89"/>
      <c r="I8" s="89"/>
      <c r="J8" s="89"/>
      <c r="K8" s="87" t="s">
        <v>15</v>
      </c>
      <c r="L8" s="87"/>
      <c r="M8" s="5" t="s">
        <v>16</v>
      </c>
    </row>
    <row r="9" spans="1:13" ht="41.25" customHeight="1" x14ac:dyDescent="0.3">
      <c r="A9" s="7">
        <v>0</v>
      </c>
      <c r="B9" s="96" t="s">
        <v>17</v>
      </c>
      <c r="C9" s="96"/>
      <c r="D9" s="97" t="s">
        <v>21</v>
      </c>
      <c r="E9" s="90"/>
      <c r="F9" s="90"/>
      <c r="G9" s="90"/>
      <c r="H9" s="90" t="s">
        <v>18</v>
      </c>
      <c r="I9" s="90"/>
      <c r="J9" s="90"/>
      <c r="K9" s="90" t="s">
        <v>142</v>
      </c>
      <c r="L9" s="90"/>
      <c r="M9" s="90"/>
    </row>
    <row r="10" spans="1:13" ht="47.25" customHeight="1" x14ac:dyDescent="0.3">
      <c r="A10" s="8">
        <v>1</v>
      </c>
      <c r="B10" s="92" t="s">
        <v>19</v>
      </c>
      <c r="C10" s="92"/>
      <c r="D10" s="93" t="s">
        <v>141</v>
      </c>
      <c r="E10" s="91"/>
      <c r="F10" s="91"/>
      <c r="G10" s="91"/>
      <c r="H10" s="91" t="s">
        <v>20</v>
      </c>
      <c r="I10" s="91"/>
      <c r="J10" s="91"/>
      <c r="K10" s="91" t="s">
        <v>144</v>
      </c>
      <c r="L10" s="91"/>
      <c r="M10" s="91"/>
    </row>
    <row r="11" spans="1:13" ht="23.25" customHeight="1" x14ac:dyDescent="0.3">
      <c r="A11" s="104">
        <v>2</v>
      </c>
      <c r="B11" s="98" t="s">
        <v>22</v>
      </c>
      <c r="C11" s="98"/>
      <c r="D11" s="95" t="s">
        <v>141</v>
      </c>
      <c r="E11" s="94"/>
      <c r="F11" s="94"/>
      <c r="G11" s="94"/>
      <c r="H11" s="94" t="s">
        <v>24</v>
      </c>
      <c r="I11" s="94"/>
      <c r="J11" s="94"/>
      <c r="K11" s="98" t="s">
        <v>145</v>
      </c>
      <c r="L11" s="98"/>
      <c r="M11" s="92" t="s">
        <v>146</v>
      </c>
    </row>
    <row r="12" spans="1:13" ht="18.75" x14ac:dyDescent="0.3">
      <c r="A12" s="104"/>
      <c r="B12" s="98"/>
      <c r="C12" s="98"/>
      <c r="D12" s="95" t="s">
        <v>23</v>
      </c>
      <c r="E12" s="94"/>
      <c r="F12" s="94"/>
      <c r="G12" s="94"/>
      <c r="H12" s="94" t="s">
        <v>18</v>
      </c>
      <c r="I12" s="94"/>
      <c r="J12" s="94"/>
      <c r="K12" s="98"/>
      <c r="L12" s="98"/>
      <c r="M12" s="92"/>
    </row>
    <row r="13" spans="1:13" ht="18.75" x14ac:dyDescent="0.3">
      <c r="A13" s="104"/>
      <c r="B13" s="98"/>
      <c r="C13" s="98"/>
      <c r="D13" s="95" t="s">
        <v>25</v>
      </c>
      <c r="E13" s="94"/>
      <c r="F13" s="94"/>
      <c r="G13" s="94"/>
      <c r="H13" s="94" t="s">
        <v>20</v>
      </c>
      <c r="I13" s="94"/>
      <c r="J13" s="94"/>
      <c r="K13" s="98"/>
      <c r="L13" s="98"/>
      <c r="M13" s="92"/>
    </row>
    <row r="14" spans="1:13" ht="33.75" customHeight="1" x14ac:dyDescent="0.3">
      <c r="A14" s="100">
        <v>3</v>
      </c>
      <c r="B14" s="99" t="s">
        <v>155</v>
      </c>
      <c r="C14" s="99"/>
      <c r="D14" s="101" t="s">
        <v>25</v>
      </c>
      <c r="E14" s="102"/>
      <c r="F14" s="102"/>
      <c r="G14" s="102"/>
      <c r="H14" s="102" t="s">
        <v>24</v>
      </c>
      <c r="I14" s="102"/>
      <c r="J14" s="102"/>
      <c r="K14" s="103" t="s">
        <v>200</v>
      </c>
      <c r="L14" s="103"/>
      <c r="M14" s="92" t="s">
        <v>147</v>
      </c>
    </row>
    <row r="15" spans="1:13" ht="33.75" customHeight="1" x14ac:dyDescent="0.3">
      <c r="A15" s="100"/>
      <c r="B15" s="99"/>
      <c r="C15" s="99"/>
      <c r="D15" s="101" t="s">
        <v>26</v>
      </c>
      <c r="E15" s="102"/>
      <c r="F15" s="102"/>
      <c r="G15" s="102"/>
      <c r="H15" s="102" t="s">
        <v>18</v>
      </c>
      <c r="I15" s="102"/>
      <c r="J15" s="102"/>
      <c r="K15" s="103"/>
      <c r="L15" s="103"/>
      <c r="M15" s="92"/>
    </row>
    <row r="16" spans="1:13" ht="18.75" x14ac:dyDescent="0.3">
      <c r="B16" s="9"/>
      <c r="C16" s="9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mergeCells count="32">
    <mergeCell ref="K11:L13"/>
    <mergeCell ref="M11:M13"/>
    <mergeCell ref="M14:M15"/>
    <mergeCell ref="B14:C15"/>
    <mergeCell ref="A14:A15"/>
    <mergeCell ref="D14:G14"/>
    <mergeCell ref="H14:J14"/>
    <mergeCell ref="K14:L15"/>
    <mergeCell ref="D15:G15"/>
    <mergeCell ref="H15:J15"/>
    <mergeCell ref="A11:A13"/>
    <mergeCell ref="B11:C13"/>
    <mergeCell ref="D11:G11"/>
    <mergeCell ref="D12:G12"/>
    <mergeCell ref="H11:J11"/>
    <mergeCell ref="H12:J12"/>
    <mergeCell ref="H13:J13"/>
    <mergeCell ref="D13:G13"/>
    <mergeCell ref="B9:C9"/>
    <mergeCell ref="D9:G9"/>
    <mergeCell ref="H9:J9"/>
    <mergeCell ref="K9:M9"/>
    <mergeCell ref="K10:M10"/>
    <mergeCell ref="B10:C10"/>
    <mergeCell ref="D10:G10"/>
    <mergeCell ref="H10:J10"/>
    <mergeCell ref="K6:M6"/>
    <mergeCell ref="K7:M7"/>
    <mergeCell ref="K8:L8"/>
    <mergeCell ref="A6:C8"/>
    <mergeCell ref="D6:G8"/>
    <mergeCell ref="H6:J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K44"/>
  <sheetViews>
    <sheetView tabSelected="1" zoomScale="90" zoomScaleNormal="90" workbookViewId="0">
      <selection activeCell="G9" sqref="G9"/>
    </sheetView>
  </sheetViews>
  <sheetFormatPr defaultRowHeight="15" x14ac:dyDescent="0.25"/>
  <cols>
    <col min="1" max="1" width="19.7109375" customWidth="1"/>
    <col min="2" max="2" width="24.140625" customWidth="1"/>
    <col min="3" max="4" width="17.7109375" customWidth="1"/>
    <col min="5" max="5" width="12.140625" customWidth="1"/>
    <col min="7" max="7" width="19.7109375" customWidth="1"/>
    <col min="8" max="8" width="23.85546875" customWidth="1"/>
    <col min="9" max="9" width="17.7109375" customWidth="1"/>
    <col min="10" max="10" width="12.5703125" customWidth="1"/>
    <col min="11" max="11" width="12.85546875" customWidth="1"/>
  </cols>
  <sheetData>
    <row r="2" spans="1:11" ht="23.25" customHeight="1" x14ac:dyDescent="0.3">
      <c r="A2" s="39"/>
      <c r="B2" s="40" t="s">
        <v>130</v>
      </c>
    </row>
    <row r="3" spans="1:11" ht="21.75" customHeight="1" x14ac:dyDescent="0.3">
      <c r="A3" s="54"/>
      <c r="B3" s="40" t="s">
        <v>131</v>
      </c>
    </row>
    <row r="4" spans="1:11" ht="21.75" customHeight="1" x14ac:dyDescent="0.3">
      <c r="A4" s="82"/>
      <c r="B4" s="40"/>
      <c r="D4" s="2" t="s">
        <v>202</v>
      </c>
    </row>
    <row r="6" spans="1:11" x14ac:dyDescent="0.25">
      <c r="A6" s="112" t="s">
        <v>0</v>
      </c>
      <c r="B6" s="112"/>
      <c r="C6" s="112"/>
      <c r="D6" s="112"/>
      <c r="E6" s="55"/>
      <c r="G6" s="112" t="s">
        <v>3</v>
      </c>
      <c r="H6" s="112"/>
      <c r="I6" s="112"/>
      <c r="J6" s="112"/>
      <c r="K6" s="55"/>
    </row>
    <row r="7" spans="1:11" ht="30" x14ac:dyDescent="0.25">
      <c r="A7" s="1" t="s">
        <v>1</v>
      </c>
      <c r="B7" s="1" t="s">
        <v>58</v>
      </c>
      <c r="C7" s="1" t="s">
        <v>2</v>
      </c>
      <c r="D7" s="1" t="s">
        <v>63</v>
      </c>
      <c r="E7" s="1" t="s">
        <v>148</v>
      </c>
      <c r="G7" s="1" t="s">
        <v>1</v>
      </c>
      <c r="H7" s="1" t="s">
        <v>58</v>
      </c>
      <c r="I7" s="1" t="s">
        <v>2</v>
      </c>
      <c r="J7" s="1" t="s">
        <v>63</v>
      </c>
      <c r="K7" s="1" t="s">
        <v>148</v>
      </c>
    </row>
    <row r="8" spans="1:11" ht="24.75" customHeight="1" x14ac:dyDescent="0.35">
      <c r="A8" s="73">
        <v>0</v>
      </c>
      <c r="B8" s="73">
        <v>0</v>
      </c>
      <c r="C8" s="73">
        <v>0</v>
      </c>
      <c r="D8" s="73">
        <v>0</v>
      </c>
      <c r="E8" s="74">
        <f>SUM(A8:D8)</f>
        <v>0</v>
      </c>
      <c r="G8" s="73">
        <v>0</v>
      </c>
      <c r="H8" s="73">
        <v>0</v>
      </c>
      <c r="I8" s="73">
        <v>0</v>
      </c>
      <c r="J8" s="73">
        <v>0</v>
      </c>
      <c r="K8" s="74">
        <f>SUM(G8:J8)</f>
        <v>0</v>
      </c>
    </row>
    <row r="11" spans="1:11" ht="28.5" x14ac:dyDescent="0.45">
      <c r="A11" s="3" t="s">
        <v>149</v>
      </c>
      <c r="G11" s="14"/>
    </row>
    <row r="12" spans="1:11" ht="18.75" x14ac:dyDescent="0.3">
      <c r="A12" s="107" t="s">
        <v>60</v>
      </c>
      <c r="B12" s="107"/>
      <c r="C12" s="107"/>
      <c r="D12" s="107"/>
      <c r="E12" s="107"/>
      <c r="F12" s="44"/>
      <c r="G12" s="16" t="s">
        <v>61</v>
      </c>
    </row>
    <row r="13" spans="1:11" ht="36" customHeight="1" x14ac:dyDescent="0.35">
      <c r="A13" s="113" t="s">
        <v>59</v>
      </c>
      <c r="B13" s="113"/>
      <c r="C13" s="113"/>
      <c r="D13" s="113"/>
      <c r="E13" s="113"/>
      <c r="F13" s="43"/>
      <c r="G13" s="17">
        <v>1</v>
      </c>
    </row>
    <row r="14" spans="1:11" ht="23.25" x14ac:dyDescent="0.35">
      <c r="A14" s="114" t="s">
        <v>150</v>
      </c>
      <c r="B14" s="114"/>
      <c r="C14" s="114"/>
      <c r="D14" s="114"/>
      <c r="E14" s="114"/>
      <c r="F14" s="45"/>
      <c r="G14" s="18">
        <v>0.7</v>
      </c>
    </row>
    <row r="15" spans="1:11" ht="23.25" x14ac:dyDescent="0.35">
      <c r="A15" s="109" t="s">
        <v>62</v>
      </c>
      <c r="B15" s="109"/>
      <c r="C15" s="109"/>
      <c r="D15" s="109"/>
      <c r="E15" s="109"/>
      <c r="F15" s="46"/>
      <c r="G15" s="18">
        <v>0.3</v>
      </c>
    </row>
    <row r="16" spans="1:11" ht="23.25" x14ac:dyDescent="0.35">
      <c r="A16" s="109" t="s">
        <v>151</v>
      </c>
      <c r="B16" s="109"/>
      <c r="C16" s="109"/>
      <c r="D16" s="109"/>
      <c r="E16" s="109"/>
      <c r="F16" s="46"/>
      <c r="G16" s="18">
        <v>0</v>
      </c>
    </row>
    <row r="17" spans="1:8" ht="23.25" x14ac:dyDescent="0.35">
      <c r="A17" s="3"/>
      <c r="G17" s="14"/>
    </row>
    <row r="18" spans="1:8" ht="23.25" x14ac:dyDescent="0.35">
      <c r="A18" s="3" t="s">
        <v>126</v>
      </c>
      <c r="E18" s="12" t="s">
        <v>56</v>
      </c>
      <c r="F18" s="12"/>
      <c r="G18" s="53" t="e">
        <f>(A25+B25*0.7+C25*0.3)/SUM(A25:C25)</f>
        <v>#DIV/0!</v>
      </c>
    </row>
    <row r="19" spans="1:8" ht="23.25" x14ac:dyDescent="0.35">
      <c r="A19" s="3" t="s">
        <v>127</v>
      </c>
      <c r="E19" s="12" t="s">
        <v>56</v>
      </c>
      <c r="F19" s="12"/>
      <c r="G19" s="37">
        <v>1</v>
      </c>
    </row>
    <row r="20" spans="1:8" ht="23.25" x14ac:dyDescent="0.35">
      <c r="A20" s="3"/>
      <c r="G20" s="14"/>
    </row>
    <row r="21" spans="1:8" ht="23.25" x14ac:dyDescent="0.35">
      <c r="A21" s="3"/>
      <c r="G21" s="14"/>
    </row>
    <row r="23" spans="1:8" ht="19.5" customHeight="1" x14ac:dyDescent="0.25">
      <c r="A23" s="115" t="s">
        <v>4</v>
      </c>
      <c r="B23" s="116"/>
      <c r="C23" s="116"/>
      <c r="D23" s="117"/>
    </row>
    <row r="24" spans="1:8" ht="46.5" customHeight="1" x14ac:dyDescent="0.35">
      <c r="A24" s="20" t="s">
        <v>1</v>
      </c>
      <c r="B24" s="20" t="s">
        <v>58</v>
      </c>
      <c r="C24" s="20" t="s">
        <v>2</v>
      </c>
      <c r="D24" s="20" t="s">
        <v>63</v>
      </c>
      <c r="G24" s="110" t="s">
        <v>129</v>
      </c>
      <c r="H24" s="110"/>
    </row>
    <row r="25" spans="1:8" ht="26.25" x14ac:dyDescent="0.4">
      <c r="A25" s="21">
        <f>IF(G25="si",G8,IF(G8-A8&gt;0,G8-A8,0))</f>
        <v>0</v>
      </c>
      <c r="B25" s="21">
        <f>IF(H8-B8&gt;0,H8-B8,0)</f>
        <v>0</v>
      </c>
      <c r="C25" s="21">
        <f>IF(I8-C8&gt;0,I8-C8,0)</f>
        <v>0</v>
      </c>
      <c r="D25" s="22">
        <v>0</v>
      </c>
      <c r="G25" s="111" t="s">
        <v>201</v>
      </c>
      <c r="H25" s="111"/>
    </row>
    <row r="27" spans="1:8" ht="29.25" customHeight="1" x14ac:dyDescent="0.35">
      <c r="A27" s="3" t="s">
        <v>197</v>
      </c>
      <c r="G27" s="36">
        <f>(A25+B25+C25)*G19</f>
        <v>0</v>
      </c>
      <c r="H27" s="3" t="s">
        <v>5</v>
      </c>
    </row>
    <row r="28" spans="1:8" ht="29.25" customHeight="1" x14ac:dyDescent="0.35">
      <c r="A28" s="3"/>
      <c r="H28" s="3"/>
    </row>
    <row r="30" spans="1:8" ht="26.25" x14ac:dyDescent="0.4">
      <c r="A30" s="13" t="s">
        <v>124</v>
      </c>
      <c r="B30" s="2"/>
      <c r="C30" s="2"/>
      <c r="D30" s="2"/>
      <c r="E30" s="2"/>
      <c r="F30" s="2"/>
    </row>
    <row r="31" spans="1:8" ht="18.75" x14ac:dyDescent="0.3">
      <c r="A31" s="107" t="s">
        <v>78</v>
      </c>
      <c r="B31" s="107"/>
      <c r="C31" s="24" t="s">
        <v>79</v>
      </c>
      <c r="D31" s="105" t="s">
        <v>82</v>
      </c>
      <c r="E31" s="106"/>
      <c r="F31" s="47"/>
    </row>
    <row r="32" spans="1:8" ht="18.75" x14ac:dyDescent="0.3">
      <c r="A32" s="107" t="s">
        <v>77</v>
      </c>
      <c r="B32" s="107"/>
      <c r="C32" s="38" t="s">
        <v>57</v>
      </c>
      <c r="D32" s="60">
        <v>800</v>
      </c>
      <c r="E32" s="61" t="s">
        <v>196</v>
      </c>
      <c r="F32" s="48"/>
    </row>
    <row r="33" spans="1:6" ht="18.75" x14ac:dyDescent="0.3">
      <c r="A33" s="107" t="s">
        <v>80</v>
      </c>
      <c r="B33" s="107"/>
      <c r="C33" s="51"/>
      <c r="D33" s="60">
        <v>600</v>
      </c>
      <c r="E33" s="61" t="s">
        <v>196</v>
      </c>
      <c r="F33" s="48"/>
    </row>
    <row r="34" spans="1:6" ht="18.75" x14ac:dyDescent="0.3">
      <c r="A34" s="107" t="s">
        <v>81</v>
      </c>
      <c r="B34" s="107"/>
      <c r="C34" s="51"/>
      <c r="D34" s="60">
        <v>400</v>
      </c>
      <c r="E34" s="61" t="s">
        <v>196</v>
      </c>
      <c r="F34" s="48"/>
    </row>
    <row r="35" spans="1:6" ht="18.75" x14ac:dyDescent="0.3">
      <c r="A35" s="2"/>
      <c r="B35" s="2"/>
      <c r="C35" s="2"/>
      <c r="D35" s="2"/>
      <c r="E35" s="2"/>
      <c r="F35" s="2"/>
    </row>
    <row r="36" spans="1:6" ht="26.25" x14ac:dyDescent="0.45">
      <c r="A36" s="3" t="s">
        <v>198</v>
      </c>
      <c r="B36" s="108">
        <f>IF(C32="si",G27/10000*D32,IF(C33="si",G27/10000*D33,IF(C34="si",G27/10000*D34,"")))</f>
        <v>0</v>
      </c>
      <c r="C36" s="108"/>
      <c r="D36" s="3" t="s">
        <v>195</v>
      </c>
      <c r="E36" s="2"/>
      <c r="F36" s="2"/>
    </row>
    <row r="37" spans="1:6" ht="18.75" x14ac:dyDescent="0.3">
      <c r="A37" s="2"/>
      <c r="B37" s="2"/>
      <c r="C37" s="2"/>
      <c r="D37" s="2"/>
      <c r="E37" s="2"/>
      <c r="F37" s="2"/>
    </row>
    <row r="38" spans="1:6" ht="26.25" x14ac:dyDescent="0.4">
      <c r="A38" s="13" t="s">
        <v>125</v>
      </c>
      <c r="B38" s="2"/>
      <c r="C38" s="2"/>
      <c r="D38" s="2"/>
      <c r="E38" s="2"/>
      <c r="F38" s="2"/>
    </row>
    <row r="39" spans="1:6" ht="18.75" x14ac:dyDescent="0.3">
      <c r="A39" s="107" t="s">
        <v>78</v>
      </c>
      <c r="B39" s="107"/>
      <c r="C39" s="24" t="s">
        <v>79</v>
      </c>
      <c r="D39" s="105" t="s">
        <v>98</v>
      </c>
      <c r="E39" s="106"/>
      <c r="F39" s="47"/>
    </row>
    <row r="40" spans="1:6" ht="18.75" x14ac:dyDescent="0.3">
      <c r="A40" s="107" t="s">
        <v>77</v>
      </c>
      <c r="B40" s="107"/>
      <c r="C40" s="38" t="s">
        <v>57</v>
      </c>
      <c r="D40" s="62">
        <v>10</v>
      </c>
      <c r="E40" s="63" t="s">
        <v>193</v>
      </c>
      <c r="F40" s="49"/>
    </row>
    <row r="41" spans="1:6" ht="18.75" x14ac:dyDescent="0.3">
      <c r="A41" s="107" t="s">
        <v>80</v>
      </c>
      <c r="B41" s="107"/>
      <c r="C41" s="51"/>
      <c r="D41" s="62">
        <v>20</v>
      </c>
      <c r="E41" s="63" t="s">
        <v>193</v>
      </c>
      <c r="F41" s="49"/>
    </row>
    <row r="42" spans="1:6" ht="18.75" x14ac:dyDescent="0.3">
      <c r="A42" s="107" t="s">
        <v>81</v>
      </c>
      <c r="B42" s="107"/>
      <c r="C42" s="51"/>
      <c r="D42" s="62">
        <v>20</v>
      </c>
      <c r="E42" s="63" t="s">
        <v>193</v>
      </c>
      <c r="F42" s="49"/>
    </row>
    <row r="43" spans="1:6" ht="18.75" x14ac:dyDescent="0.3">
      <c r="A43" s="2"/>
      <c r="B43" s="2"/>
      <c r="C43" s="2"/>
      <c r="D43" s="2"/>
      <c r="E43" s="2"/>
      <c r="F43" s="2"/>
    </row>
    <row r="44" spans="1:6" ht="26.25" x14ac:dyDescent="0.45">
      <c r="A44" s="3" t="s">
        <v>199</v>
      </c>
      <c r="B44" s="79">
        <f>IF(C40="si",G27/10000*D40,IF(C41="si",G27/10000*D41,IF(C42="si",G27/10000*D42,"")))</f>
        <v>0</v>
      </c>
      <c r="C44" s="15" t="s">
        <v>194</v>
      </c>
      <c r="D44" s="2"/>
      <c r="E44" s="2"/>
      <c r="F44" s="2"/>
    </row>
  </sheetData>
  <mergeCells count="21">
    <mergeCell ref="G24:H24"/>
    <mergeCell ref="G25:H25"/>
    <mergeCell ref="G6:J6"/>
    <mergeCell ref="A13:E13"/>
    <mergeCell ref="A12:E12"/>
    <mergeCell ref="A14:E14"/>
    <mergeCell ref="A15:E15"/>
    <mergeCell ref="A6:D6"/>
    <mergeCell ref="A23:D23"/>
    <mergeCell ref="A31:B31"/>
    <mergeCell ref="D31:E31"/>
    <mergeCell ref="A16:E16"/>
    <mergeCell ref="A32:B32"/>
    <mergeCell ref="A33:B33"/>
    <mergeCell ref="D39:E39"/>
    <mergeCell ref="A40:B40"/>
    <mergeCell ref="A34:B34"/>
    <mergeCell ref="A41:B41"/>
    <mergeCell ref="A42:B42"/>
    <mergeCell ref="B36:C36"/>
    <mergeCell ref="A39:B39"/>
  </mergeCells>
  <pageMargins left="0.7" right="0.7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8"/>
  <sheetViews>
    <sheetView topLeftCell="A32" workbookViewId="0">
      <selection activeCell="C46" sqref="C46"/>
    </sheetView>
  </sheetViews>
  <sheetFormatPr defaultRowHeight="15" x14ac:dyDescent="0.25"/>
  <cols>
    <col min="1" max="1" width="13.85546875" customWidth="1"/>
    <col min="2" max="2" width="10" customWidth="1"/>
    <col min="3" max="3" width="13.140625" customWidth="1"/>
    <col min="5" max="5" width="10.85546875" customWidth="1"/>
    <col min="6" max="6" width="13.7109375" customWidth="1"/>
  </cols>
  <sheetData>
    <row r="1" spans="1:6" ht="26.25" x14ac:dyDescent="0.4">
      <c r="A1" s="13" t="s">
        <v>83</v>
      </c>
    </row>
    <row r="3" spans="1:6" ht="27.75" x14ac:dyDescent="0.45">
      <c r="A3" s="3" t="s">
        <v>84</v>
      </c>
    </row>
    <row r="5" spans="1:6" ht="18.75" x14ac:dyDescent="0.3">
      <c r="A5" s="2" t="s">
        <v>30</v>
      </c>
      <c r="B5" s="2"/>
      <c r="C5" s="2"/>
    </row>
    <row r="6" spans="1:6" ht="18.75" x14ac:dyDescent="0.3">
      <c r="A6" s="2" t="s">
        <v>85</v>
      </c>
      <c r="B6" s="2" t="s">
        <v>88</v>
      </c>
      <c r="C6" s="2"/>
    </row>
    <row r="7" spans="1:6" ht="18.75" x14ac:dyDescent="0.3">
      <c r="A7" s="28" t="s">
        <v>86</v>
      </c>
      <c r="B7" s="2" t="s">
        <v>89</v>
      </c>
      <c r="C7" s="2"/>
    </row>
    <row r="8" spans="1:6" ht="18.75" x14ac:dyDescent="0.3">
      <c r="A8" s="28" t="s">
        <v>87</v>
      </c>
      <c r="B8" s="2" t="s">
        <v>91</v>
      </c>
      <c r="C8" s="2"/>
    </row>
    <row r="9" spans="1:6" ht="20.25" x14ac:dyDescent="0.35">
      <c r="A9" s="28" t="s">
        <v>87</v>
      </c>
      <c r="B9" s="2" t="s">
        <v>93</v>
      </c>
      <c r="C9" s="2"/>
    </row>
    <row r="10" spans="1:6" ht="18.75" x14ac:dyDescent="0.3">
      <c r="A10" s="28" t="s">
        <v>52</v>
      </c>
      <c r="B10" s="2" t="s">
        <v>90</v>
      </c>
      <c r="C10" s="2"/>
    </row>
    <row r="11" spans="1:6" ht="18.75" x14ac:dyDescent="0.3">
      <c r="A11" s="28" t="s">
        <v>92</v>
      </c>
      <c r="B11" s="2" t="s">
        <v>91</v>
      </c>
      <c r="C11" s="2"/>
    </row>
    <row r="12" spans="1:6" ht="18.75" x14ac:dyDescent="0.3">
      <c r="A12" s="28"/>
      <c r="B12" s="2"/>
      <c r="C12" s="2"/>
    </row>
    <row r="13" spans="1:6" ht="20.25" x14ac:dyDescent="0.35">
      <c r="A13" s="10" t="s">
        <v>139</v>
      </c>
      <c r="B13" s="10" t="s">
        <v>56</v>
      </c>
      <c r="C13" s="6" t="s">
        <v>116</v>
      </c>
      <c r="D13" s="6" t="s">
        <v>48</v>
      </c>
      <c r="E13" s="6" t="s">
        <v>47</v>
      </c>
      <c r="F13" s="6" t="s">
        <v>135</v>
      </c>
    </row>
    <row r="14" spans="1:6" ht="18.75" x14ac:dyDescent="0.3">
      <c r="A14" s="56">
        <f>'Parametri di progetto'!G27/10000</f>
        <v>0</v>
      </c>
      <c r="B14" s="57">
        <f>'Parametri di progetto'!G19</f>
        <v>1</v>
      </c>
      <c r="C14" s="58">
        <f>A42*H42</f>
        <v>62.702101324580305</v>
      </c>
      <c r="D14" s="57">
        <f>C42</f>
        <v>0.30379999000000002</v>
      </c>
      <c r="E14" s="26">
        <v>1</v>
      </c>
      <c r="F14" s="59">
        <f>(E14^(D14-1))*A14*B14*C14</f>
        <v>0</v>
      </c>
    </row>
    <row r="15" spans="1:6" ht="18.75" x14ac:dyDescent="0.3">
      <c r="A15" s="28"/>
      <c r="B15" s="2"/>
      <c r="C15" s="2"/>
      <c r="D15" s="2"/>
      <c r="E15" s="2"/>
      <c r="F15" s="41"/>
    </row>
    <row r="16" spans="1:6" ht="18.75" x14ac:dyDescent="0.3">
      <c r="A16" s="28"/>
      <c r="B16" s="2"/>
      <c r="C16" s="2"/>
      <c r="F16" s="41"/>
    </row>
    <row r="17" spans="1:7" ht="18.75" x14ac:dyDescent="0.3">
      <c r="A17" s="28"/>
      <c r="B17" s="2"/>
      <c r="C17" s="2"/>
      <c r="D17" s="2"/>
      <c r="E17" s="2"/>
      <c r="F17" s="41"/>
    </row>
    <row r="19" spans="1:7" ht="26.25" x14ac:dyDescent="0.4">
      <c r="A19" s="13" t="s">
        <v>28</v>
      </c>
      <c r="G19" s="13" t="s">
        <v>132</v>
      </c>
    </row>
    <row r="21" spans="1:7" ht="27.75" x14ac:dyDescent="0.45">
      <c r="A21" s="3" t="s">
        <v>94</v>
      </c>
    </row>
    <row r="23" spans="1:7" x14ac:dyDescent="0.25">
      <c r="A23" t="s">
        <v>30</v>
      </c>
    </row>
    <row r="24" spans="1:7" ht="18.75" x14ac:dyDescent="0.3">
      <c r="A24" s="2" t="s">
        <v>31</v>
      </c>
      <c r="B24" s="2" t="s">
        <v>32</v>
      </c>
      <c r="D24" s="2" t="s">
        <v>190</v>
      </c>
    </row>
    <row r="25" spans="1:7" ht="20.25" x14ac:dyDescent="0.35">
      <c r="A25" s="2" t="s">
        <v>35</v>
      </c>
      <c r="B25" s="2" t="s">
        <v>33</v>
      </c>
    </row>
    <row r="26" spans="1:7" ht="20.25" x14ac:dyDescent="0.35">
      <c r="A26" s="2" t="s">
        <v>36</v>
      </c>
      <c r="B26" s="2" t="s">
        <v>34</v>
      </c>
    </row>
    <row r="27" spans="1:7" ht="18.75" x14ac:dyDescent="0.3">
      <c r="A27" s="2" t="s">
        <v>52</v>
      </c>
      <c r="B27" s="2" t="s">
        <v>53</v>
      </c>
      <c r="D27" s="2" t="s">
        <v>191</v>
      </c>
    </row>
    <row r="28" spans="1:7" ht="18.75" x14ac:dyDescent="0.3">
      <c r="A28" s="2" t="s">
        <v>38</v>
      </c>
      <c r="B28" s="2" t="s">
        <v>37</v>
      </c>
    </row>
    <row r="29" spans="1:7" ht="18.75" x14ac:dyDescent="0.3">
      <c r="A29" s="2"/>
      <c r="B29" s="2"/>
    </row>
    <row r="30" spans="1:7" ht="27.75" x14ac:dyDescent="0.45">
      <c r="A30" s="3" t="s">
        <v>29</v>
      </c>
    </row>
    <row r="32" spans="1:7" ht="18.75" x14ac:dyDescent="0.3">
      <c r="A32" s="2" t="s">
        <v>30</v>
      </c>
    </row>
    <row r="33" spans="1:10" ht="18.75" x14ac:dyDescent="0.3">
      <c r="A33" s="2" t="s">
        <v>134</v>
      </c>
      <c r="B33" s="2" t="s">
        <v>133</v>
      </c>
      <c r="D33" t="s">
        <v>192</v>
      </c>
    </row>
    <row r="34" spans="1:10" ht="18.75" x14ac:dyDescent="0.3">
      <c r="A34" s="2" t="s">
        <v>41</v>
      </c>
      <c r="B34" s="2" t="s">
        <v>44</v>
      </c>
    </row>
    <row r="35" spans="1:10" ht="18.75" x14ac:dyDescent="0.3">
      <c r="A35" s="2" t="s">
        <v>42</v>
      </c>
      <c r="B35" s="2" t="s">
        <v>44</v>
      </c>
    </row>
    <row r="36" spans="1:10" ht="18.75" x14ac:dyDescent="0.3">
      <c r="A36" s="2" t="s">
        <v>43</v>
      </c>
      <c r="B36" s="2" t="s">
        <v>44</v>
      </c>
    </row>
    <row r="38" spans="1:10" ht="18.75" x14ac:dyDescent="0.3">
      <c r="A38" s="2" t="s">
        <v>45</v>
      </c>
    </row>
    <row r="39" spans="1:10" ht="18.75" x14ac:dyDescent="0.3">
      <c r="A39" s="2" t="s">
        <v>46</v>
      </c>
      <c r="G39" s="2">
        <v>0.5</v>
      </c>
      <c r="I39" s="2"/>
    </row>
    <row r="41" spans="1:10" ht="20.25" x14ac:dyDescent="0.35">
      <c r="A41" s="6" t="s">
        <v>50</v>
      </c>
      <c r="B41" s="6" t="s">
        <v>47</v>
      </c>
      <c r="C41" s="6" t="s">
        <v>48</v>
      </c>
      <c r="D41" s="10" t="s">
        <v>40</v>
      </c>
      <c r="E41" s="10" t="s">
        <v>39</v>
      </c>
      <c r="F41" s="6" t="s">
        <v>51</v>
      </c>
      <c r="G41" s="6" t="s">
        <v>55</v>
      </c>
      <c r="H41" s="6" t="s">
        <v>49</v>
      </c>
      <c r="I41" s="6" t="s">
        <v>54</v>
      </c>
    </row>
    <row r="42" spans="1:10" ht="18.75" x14ac:dyDescent="0.3">
      <c r="A42" s="71">
        <v>31.01</v>
      </c>
      <c r="B42" s="80" t="e">
        <f>'Metodo delle sole piogge'!F60</f>
        <v>#DIV/0!</v>
      </c>
      <c r="C42" s="71">
        <v>0.30379999000000002</v>
      </c>
      <c r="D42" s="71">
        <v>0.82319998999999999</v>
      </c>
      <c r="E42" s="71">
        <v>0.29609998999999998</v>
      </c>
      <c r="F42" s="71">
        <v>-1.8800000000000001E-2</v>
      </c>
      <c r="G42" s="71">
        <v>50</v>
      </c>
      <c r="H42" s="72">
        <f>D42+(E42/F42)*(1-(LN(G42/(G42-1))^F42))</f>
        <v>2.0219961729951725</v>
      </c>
      <c r="I42" s="72" t="e">
        <f>A42*H42*(B42^C42)</f>
        <v>#DIV/0!</v>
      </c>
      <c r="J42" s="2"/>
    </row>
    <row r="43" spans="1:10" ht="18.7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8.75" x14ac:dyDescent="0.3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8.75" x14ac:dyDescent="0.3">
      <c r="J45" s="2"/>
    </row>
    <row r="46" spans="1:10" ht="18.75" x14ac:dyDescent="0.3">
      <c r="J46" s="2"/>
    </row>
    <row r="47" spans="1:10" ht="18.75" x14ac:dyDescent="0.3">
      <c r="J47" s="2"/>
    </row>
    <row r="48" spans="1:10" ht="18.75" x14ac:dyDescent="0.3">
      <c r="J48" s="2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74"/>
  <sheetViews>
    <sheetView topLeftCell="A43" workbookViewId="0">
      <selection activeCell="G55" sqref="G55"/>
    </sheetView>
  </sheetViews>
  <sheetFormatPr defaultRowHeight="15" x14ac:dyDescent="0.25"/>
  <cols>
    <col min="1" max="1" width="11.140625" customWidth="1"/>
    <col min="2" max="2" width="11.42578125" customWidth="1"/>
    <col min="3" max="3" width="11" customWidth="1"/>
    <col min="5" max="5" width="13.28515625" customWidth="1"/>
    <col min="6" max="7" width="13.5703125" customWidth="1"/>
    <col min="9" max="9" width="22.7109375" customWidth="1"/>
    <col min="10" max="10" width="24.85546875" customWidth="1"/>
    <col min="11" max="11" width="19.7109375" customWidth="1"/>
  </cols>
  <sheetData>
    <row r="1" spans="1:8" ht="26.25" x14ac:dyDescent="0.4">
      <c r="A1" s="13" t="s">
        <v>83</v>
      </c>
    </row>
    <row r="3" spans="1:8" ht="27.75" x14ac:dyDescent="0.45">
      <c r="A3" s="3" t="s">
        <v>84</v>
      </c>
    </row>
    <row r="5" spans="1:8" ht="18.75" x14ac:dyDescent="0.3">
      <c r="A5" s="2" t="s">
        <v>30</v>
      </c>
      <c r="B5" s="2"/>
      <c r="C5" s="2"/>
    </row>
    <row r="6" spans="1:8" ht="18.75" x14ac:dyDescent="0.3">
      <c r="A6" s="2" t="s">
        <v>85</v>
      </c>
      <c r="B6" s="2" t="s">
        <v>108</v>
      </c>
      <c r="C6" s="2"/>
      <c r="G6" s="2" t="s">
        <v>102</v>
      </c>
      <c r="H6" s="2" t="s">
        <v>101</v>
      </c>
    </row>
    <row r="7" spans="1:8" ht="18.75" x14ac:dyDescent="0.3">
      <c r="A7" s="28" t="s">
        <v>86</v>
      </c>
      <c r="B7" s="2" t="s">
        <v>89</v>
      </c>
      <c r="C7" s="2"/>
    </row>
    <row r="8" spans="1:8" ht="18.75" x14ac:dyDescent="0.3">
      <c r="A8" s="28" t="s">
        <v>52</v>
      </c>
      <c r="B8" s="2" t="s">
        <v>109</v>
      </c>
      <c r="C8" s="2"/>
    </row>
    <row r="9" spans="1:8" ht="21" x14ac:dyDescent="0.3">
      <c r="A9" s="28" t="s">
        <v>87</v>
      </c>
      <c r="B9" s="2" t="s">
        <v>110</v>
      </c>
      <c r="C9" s="2"/>
    </row>
    <row r="10" spans="1:8" ht="20.25" x14ac:dyDescent="0.35">
      <c r="A10" s="28" t="s">
        <v>87</v>
      </c>
      <c r="B10" s="2" t="s">
        <v>93</v>
      </c>
      <c r="C10" s="2" t="s">
        <v>188</v>
      </c>
    </row>
    <row r="11" spans="1:8" ht="18.75" x14ac:dyDescent="0.3">
      <c r="A11" s="28" t="s">
        <v>92</v>
      </c>
      <c r="B11" s="2" t="s">
        <v>91</v>
      </c>
      <c r="C11" s="2"/>
    </row>
    <row r="13" spans="1:8" ht="26.25" x14ac:dyDescent="0.4">
      <c r="A13" s="13" t="s">
        <v>95</v>
      </c>
    </row>
    <row r="15" spans="1:8" ht="27.75" x14ac:dyDescent="0.45">
      <c r="A15" s="3" t="s">
        <v>96</v>
      </c>
    </row>
    <row r="17" spans="1:2" ht="26.25" x14ac:dyDescent="0.4">
      <c r="A17" s="13" t="s">
        <v>97</v>
      </c>
    </row>
    <row r="19" spans="1:2" ht="27.75" x14ac:dyDescent="0.45">
      <c r="A19" s="3" t="s">
        <v>189</v>
      </c>
    </row>
    <row r="21" spans="1:2" x14ac:dyDescent="0.25">
      <c r="A21" t="s">
        <v>30</v>
      </c>
    </row>
    <row r="22" spans="1:2" ht="18.75" x14ac:dyDescent="0.3">
      <c r="A22" s="2" t="s">
        <v>31</v>
      </c>
      <c r="B22" s="2" t="s">
        <v>32</v>
      </c>
    </row>
    <row r="23" spans="1:2" ht="20.25" x14ac:dyDescent="0.35">
      <c r="A23" s="2" t="s">
        <v>35</v>
      </c>
      <c r="B23" s="2" t="s">
        <v>33</v>
      </c>
    </row>
    <row r="24" spans="1:2" ht="20.25" x14ac:dyDescent="0.35">
      <c r="A24" s="2" t="s">
        <v>36</v>
      </c>
      <c r="B24" s="2" t="s">
        <v>34</v>
      </c>
    </row>
    <row r="25" spans="1:2" ht="18.75" x14ac:dyDescent="0.3">
      <c r="A25" s="2" t="s">
        <v>52</v>
      </c>
      <c r="B25" s="2" t="s">
        <v>53</v>
      </c>
    </row>
    <row r="26" spans="1:2" ht="18.75" x14ac:dyDescent="0.3">
      <c r="A26" s="2" t="s">
        <v>38</v>
      </c>
      <c r="B26" s="2" t="s">
        <v>37</v>
      </c>
    </row>
    <row r="28" spans="1:2" ht="26.25" x14ac:dyDescent="0.4">
      <c r="A28" s="13" t="s">
        <v>99</v>
      </c>
    </row>
    <row r="30" spans="1:2" ht="26.25" x14ac:dyDescent="0.45">
      <c r="A30" s="3" t="s">
        <v>100</v>
      </c>
    </row>
    <row r="32" spans="1:2" x14ac:dyDescent="0.25">
      <c r="A32" t="s">
        <v>30</v>
      </c>
    </row>
    <row r="33" spans="1:3" ht="20.25" x14ac:dyDescent="0.35">
      <c r="A33" s="2" t="s">
        <v>112</v>
      </c>
      <c r="B33" s="2" t="s">
        <v>111</v>
      </c>
    </row>
    <row r="34" spans="1:3" ht="18.75" x14ac:dyDescent="0.3">
      <c r="A34" s="2" t="s">
        <v>85</v>
      </c>
      <c r="B34" s="2" t="s">
        <v>108</v>
      </c>
      <c r="C34" s="2"/>
    </row>
    <row r="35" spans="1:3" ht="20.25" x14ac:dyDescent="0.35">
      <c r="A35" s="2" t="s">
        <v>104</v>
      </c>
      <c r="B35" s="2" t="s">
        <v>113</v>
      </c>
      <c r="C35" s="2"/>
    </row>
    <row r="37" spans="1:3" ht="26.25" x14ac:dyDescent="0.4">
      <c r="A37" s="13" t="s">
        <v>103</v>
      </c>
    </row>
    <row r="39" spans="1:3" ht="26.25" x14ac:dyDescent="0.45">
      <c r="A39" s="3" t="s">
        <v>161</v>
      </c>
    </row>
    <row r="40" spans="1:3" ht="15" customHeight="1" x14ac:dyDescent="0.35">
      <c r="A40" s="3"/>
    </row>
    <row r="41" spans="1:3" ht="15" customHeight="1" x14ac:dyDescent="0.25">
      <c r="A41" t="s">
        <v>30</v>
      </c>
    </row>
    <row r="42" spans="1:3" ht="20.25" x14ac:dyDescent="0.35">
      <c r="A42" s="2" t="s">
        <v>164</v>
      </c>
      <c r="B42" s="2" t="s">
        <v>162</v>
      </c>
    </row>
    <row r="43" spans="1:3" ht="17.25" customHeight="1" x14ac:dyDescent="0.3">
      <c r="A43" s="2" t="s">
        <v>85</v>
      </c>
      <c r="B43" s="2" t="s">
        <v>108</v>
      </c>
    </row>
    <row r="44" spans="1:3" ht="17.25" customHeight="1" x14ac:dyDescent="0.35">
      <c r="A44" s="2" t="s">
        <v>104</v>
      </c>
      <c r="B44" s="2" t="s">
        <v>113</v>
      </c>
      <c r="C44" s="2"/>
    </row>
    <row r="45" spans="1:3" ht="18.75" x14ac:dyDescent="0.3">
      <c r="A45" s="2" t="s">
        <v>52</v>
      </c>
      <c r="B45" s="2" t="s">
        <v>163</v>
      </c>
    </row>
    <row r="46" spans="1:3" ht="15" customHeight="1" x14ac:dyDescent="0.25"/>
    <row r="47" spans="1:3" ht="26.25" x14ac:dyDescent="0.4">
      <c r="A47" s="13" t="s">
        <v>105</v>
      </c>
    </row>
    <row r="49" spans="1:11" ht="27.75" x14ac:dyDescent="0.45">
      <c r="A49" s="29" t="s">
        <v>106</v>
      </c>
    </row>
    <row r="51" spans="1:11" ht="26.25" x14ac:dyDescent="0.4">
      <c r="A51" s="13" t="s">
        <v>107</v>
      </c>
    </row>
    <row r="53" spans="1:11" ht="27.75" x14ac:dyDescent="0.45">
      <c r="A53" s="3" t="s">
        <v>114</v>
      </c>
    </row>
    <row r="55" spans="1:11" ht="26.25" x14ac:dyDescent="0.4">
      <c r="A55" s="13" t="s">
        <v>76</v>
      </c>
      <c r="F55" s="2"/>
      <c r="G55" s="2" t="s">
        <v>202</v>
      </c>
    </row>
    <row r="57" spans="1:11" ht="27.75" x14ac:dyDescent="0.45">
      <c r="A57" s="3" t="s">
        <v>115</v>
      </c>
    </row>
    <row r="58" spans="1:11" ht="63" x14ac:dyDescent="0.35">
      <c r="I58" s="75" t="s">
        <v>152</v>
      </c>
      <c r="J58" s="75" t="s">
        <v>153</v>
      </c>
    </row>
    <row r="59" spans="1:11" ht="26.25" x14ac:dyDescent="0.45">
      <c r="A59" s="30" t="s">
        <v>117</v>
      </c>
      <c r="B59" s="31" t="s">
        <v>56</v>
      </c>
      <c r="C59" s="30" t="s">
        <v>116</v>
      </c>
      <c r="D59" s="30" t="s">
        <v>48</v>
      </c>
      <c r="E59" s="50" t="s">
        <v>156</v>
      </c>
      <c r="F59" s="30" t="s">
        <v>119</v>
      </c>
      <c r="G59" s="30" t="s">
        <v>120</v>
      </c>
      <c r="H59" s="19"/>
      <c r="I59" s="50" t="s">
        <v>120</v>
      </c>
      <c r="J59" s="50" t="s">
        <v>120</v>
      </c>
    </row>
    <row r="60" spans="1:11" ht="23.25" x14ac:dyDescent="0.35">
      <c r="A60" s="33">
        <f>'Parametri di progetto'!B44</f>
        <v>0</v>
      </c>
      <c r="B60" s="32">
        <f>'Parametri di progetto'!G19</f>
        <v>1</v>
      </c>
      <c r="C60" s="42">
        <f>formule!C14</f>
        <v>62.702101324580305</v>
      </c>
      <c r="D60" s="42">
        <v>0.28000000000000003</v>
      </c>
      <c r="E60" s="34">
        <f>'Parametri di progetto'!G27/10000</f>
        <v>0</v>
      </c>
      <c r="F60" s="33" t="e">
        <f>(A60/(2.78*E60*C60*D60))^(1/(D60-1))</f>
        <v>#DIV/0!</v>
      </c>
      <c r="G60" s="33" t="e">
        <f>10*E60*C60*F60^D60-3.6*A60*F60</f>
        <v>#DIV/0!</v>
      </c>
      <c r="H60" s="19"/>
      <c r="I60" s="33">
        <f>'Parametri di progetto'!B36</f>
        <v>0</v>
      </c>
      <c r="J60" s="33" t="e">
        <f>G60</f>
        <v>#DIV/0!</v>
      </c>
    </row>
    <row r="63" spans="1:11" ht="26.25" x14ac:dyDescent="0.4">
      <c r="A63" s="13" t="s">
        <v>124</v>
      </c>
      <c r="B63" s="2"/>
      <c r="C63" s="2"/>
      <c r="D63" s="2"/>
      <c r="E63" s="2"/>
      <c r="I63" s="13" t="s">
        <v>154</v>
      </c>
      <c r="J63" s="13" t="s">
        <v>157</v>
      </c>
      <c r="K63" s="13" t="s">
        <v>158</v>
      </c>
    </row>
    <row r="64" spans="1:11" ht="26.25" x14ac:dyDescent="0.45">
      <c r="A64" s="107" t="s">
        <v>78</v>
      </c>
      <c r="B64" s="107"/>
      <c r="C64" s="24" t="s">
        <v>79</v>
      </c>
      <c r="D64" s="105" t="s">
        <v>82</v>
      </c>
      <c r="E64" s="106"/>
      <c r="I64" s="50" t="s">
        <v>120</v>
      </c>
      <c r="J64" s="64" t="s">
        <v>160</v>
      </c>
      <c r="K64" s="52" t="s">
        <v>159</v>
      </c>
    </row>
    <row r="65" spans="1:11" ht="23.25" x14ac:dyDescent="0.35">
      <c r="A65" s="107" t="s">
        <v>77</v>
      </c>
      <c r="B65" s="107"/>
      <c r="C65" s="27" t="str">
        <f>'Parametri di progetto'!C32</f>
        <v>si</v>
      </c>
      <c r="D65" s="118">
        <v>800</v>
      </c>
      <c r="E65" s="119"/>
      <c r="F65" s="2" t="s">
        <v>138</v>
      </c>
      <c r="I65" s="33" t="e">
        <f>IF(I60&gt;J60,I60,J60)</f>
        <v>#DIV/0!</v>
      </c>
      <c r="J65" s="64" t="e">
        <f>IF('Tempo svuotamento vasche'!D12&gt;48,I65-('Tempo svuotamento vasche'!A12*'Tempo svuotamento vasche'!H4*3.6),0)</f>
        <v>#DIV/0!</v>
      </c>
      <c r="K65" s="33" t="e">
        <f>SUM(I65:J65)</f>
        <v>#DIV/0!</v>
      </c>
    </row>
    <row r="66" spans="1:11" ht="18.75" x14ac:dyDescent="0.3">
      <c r="A66" s="107" t="s">
        <v>80</v>
      </c>
      <c r="B66" s="107"/>
      <c r="C66" s="51">
        <f>'Parametri di progetto'!C33</f>
        <v>0</v>
      </c>
      <c r="D66" s="118">
        <v>600</v>
      </c>
      <c r="E66" s="119"/>
      <c r="F66" s="2" t="s">
        <v>138</v>
      </c>
    </row>
    <row r="67" spans="1:11" ht="18.75" x14ac:dyDescent="0.3">
      <c r="A67" s="107" t="s">
        <v>81</v>
      </c>
      <c r="B67" s="107"/>
      <c r="C67" s="51">
        <f>'Parametri di progetto'!C34</f>
        <v>0</v>
      </c>
      <c r="D67" s="118">
        <v>400</v>
      </c>
      <c r="E67" s="119"/>
      <c r="F67" s="2" t="s">
        <v>138</v>
      </c>
    </row>
    <row r="69" spans="1:11" ht="26.25" x14ac:dyDescent="0.4">
      <c r="A69" s="13" t="s">
        <v>121</v>
      </c>
    </row>
    <row r="71" spans="1:11" ht="23.25" customHeight="1" x14ac:dyDescent="0.35">
      <c r="A71" s="122" t="s">
        <v>122</v>
      </c>
      <c r="B71" s="123"/>
      <c r="C71" s="123"/>
    </row>
    <row r="73" spans="1:11" ht="26.25" x14ac:dyDescent="0.45">
      <c r="A73" s="50" t="s">
        <v>118</v>
      </c>
      <c r="B73" s="30" t="s">
        <v>120</v>
      </c>
      <c r="C73" s="121" t="s">
        <v>123</v>
      </c>
      <c r="D73" s="121"/>
    </row>
    <row r="74" spans="1:11" ht="23.25" x14ac:dyDescent="0.35">
      <c r="A74" s="34">
        <f>'Parametri di progetto'!G27/10000</f>
        <v>0</v>
      </c>
      <c r="B74" s="30" t="e">
        <f>G60</f>
        <v>#DIV/0!</v>
      </c>
      <c r="C74" s="120" t="e">
        <f>B74/A74</f>
        <v>#DIV/0!</v>
      </c>
      <c r="D74" s="120"/>
      <c r="E74" s="15" t="s">
        <v>140</v>
      </c>
      <c r="F74" s="35">
        <f>IF(C65="si",D65,IF(C66="si",D66,IF(C67="si",D67,"")))</f>
        <v>800</v>
      </c>
    </row>
  </sheetData>
  <mergeCells count="11">
    <mergeCell ref="D67:E67"/>
    <mergeCell ref="C74:D74"/>
    <mergeCell ref="C73:D73"/>
    <mergeCell ref="A71:C71"/>
    <mergeCell ref="A64:B64"/>
    <mergeCell ref="D64:E64"/>
    <mergeCell ref="A65:B65"/>
    <mergeCell ref="D65:E65"/>
    <mergeCell ref="A66:B66"/>
    <mergeCell ref="D66:E66"/>
    <mergeCell ref="A67:B67"/>
  </mergeCells>
  <pageMargins left="0.7" right="0.7" top="0.75" bottom="0.75" header="0.3" footer="0.3"/>
  <pageSetup paperSize="9"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2"/>
  <sheetViews>
    <sheetView topLeftCell="A8" workbookViewId="0">
      <selection sqref="A1:K12"/>
    </sheetView>
  </sheetViews>
  <sheetFormatPr defaultRowHeight="15" x14ac:dyDescent="0.25"/>
  <cols>
    <col min="3" max="3" width="14.140625" customWidth="1"/>
  </cols>
  <sheetData>
    <row r="1" spans="1:9" ht="18.75" x14ac:dyDescent="0.3">
      <c r="A1" t="s">
        <v>136</v>
      </c>
      <c r="E1" s="2" t="s">
        <v>202</v>
      </c>
    </row>
    <row r="2" spans="1:9" ht="26.25" x14ac:dyDescent="0.4">
      <c r="A2" s="13" t="s">
        <v>64</v>
      </c>
      <c r="B2" s="2"/>
      <c r="C2" s="2"/>
      <c r="D2" s="2"/>
      <c r="E2" s="2"/>
      <c r="F2" s="2"/>
      <c r="G2" s="2"/>
      <c r="H2" s="2"/>
      <c r="I2" s="2"/>
    </row>
    <row r="3" spans="1:9" ht="18.75" x14ac:dyDescent="0.3">
      <c r="A3" s="2"/>
      <c r="B3" s="2"/>
      <c r="C3" s="2"/>
      <c r="D3" s="2"/>
      <c r="E3" s="2"/>
      <c r="F3" s="11"/>
      <c r="G3" s="2"/>
      <c r="H3" s="2"/>
      <c r="I3" s="2"/>
    </row>
    <row r="4" spans="1:9" ht="26.25" x14ac:dyDescent="0.45">
      <c r="A4" s="3" t="s">
        <v>65</v>
      </c>
      <c r="B4" s="2"/>
      <c r="C4" s="2"/>
      <c r="D4" s="2"/>
      <c r="E4" s="78" t="s">
        <v>72</v>
      </c>
      <c r="F4" s="78"/>
      <c r="G4" s="78"/>
      <c r="H4" s="78">
        <v>48</v>
      </c>
      <c r="I4" s="78" t="s">
        <v>73</v>
      </c>
    </row>
    <row r="5" spans="1:9" ht="18.75" x14ac:dyDescent="0.3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t="s">
        <v>30</v>
      </c>
    </row>
    <row r="7" spans="1:9" ht="20.25" x14ac:dyDescent="0.35">
      <c r="A7" s="2" t="s">
        <v>69</v>
      </c>
      <c r="B7" s="2" t="s">
        <v>66</v>
      </c>
    </row>
    <row r="8" spans="1:9" ht="20.25" x14ac:dyDescent="0.35">
      <c r="A8" s="2" t="s">
        <v>70</v>
      </c>
      <c r="B8" s="2" t="s">
        <v>67</v>
      </c>
    </row>
    <row r="9" spans="1:9" ht="20.25" x14ac:dyDescent="0.35">
      <c r="A9" s="2" t="s">
        <v>71</v>
      </c>
      <c r="B9" s="2" t="s">
        <v>68</v>
      </c>
    </row>
    <row r="11" spans="1:9" ht="39.75" x14ac:dyDescent="0.35">
      <c r="A11" s="23" t="s">
        <v>128</v>
      </c>
      <c r="B11" s="23" t="s">
        <v>75</v>
      </c>
      <c r="C11" s="25" t="s">
        <v>137</v>
      </c>
      <c r="D11" s="4" t="s">
        <v>74</v>
      </c>
    </row>
    <row r="12" spans="1:9" ht="26.25" x14ac:dyDescent="0.4">
      <c r="A12" s="76">
        <f>'Parametri di progetto'!B44</f>
        <v>0</v>
      </c>
      <c r="B12" s="77">
        <v>0</v>
      </c>
      <c r="C12" s="81" t="e">
        <f>'Metodo delle sole piogge'!I65</f>
        <v>#DIV/0!</v>
      </c>
      <c r="D12" s="76" t="e">
        <f>(C12*1000/(A12+B12))/3600</f>
        <v>#DIV/0!</v>
      </c>
      <c r="E12" s="124" t="e">
        <f>IF(D12&lt;48,"OK","valore non verificato")</f>
        <v>#DIV/0!</v>
      </c>
      <c r="F12" s="124"/>
      <c r="G12" s="124"/>
      <c r="H12" s="124"/>
    </row>
  </sheetData>
  <mergeCells count="1">
    <mergeCell ref="E12:H12"/>
  </mergeCells>
  <conditionalFormatting sqref="E12">
    <cfRule type="containsText" dxfId="0" priority="1" operator="containsText" text="valore non verificato">
      <formula>NOT(ISERROR(SEARCH("valore non verificato",E12)))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0"/>
  <sheetViews>
    <sheetView topLeftCell="A10" workbookViewId="0">
      <selection activeCell="A20" sqref="A20"/>
    </sheetView>
  </sheetViews>
  <sheetFormatPr defaultRowHeight="15" x14ac:dyDescent="0.25"/>
  <cols>
    <col min="1" max="1" width="16.140625" customWidth="1"/>
    <col min="2" max="2" width="14" customWidth="1"/>
    <col min="3" max="3" width="13.5703125" customWidth="1"/>
    <col min="4" max="4" width="11.5703125" customWidth="1"/>
    <col min="5" max="10" width="9.85546875" customWidth="1"/>
  </cols>
  <sheetData>
    <row r="1" spans="1:10" ht="26.25" x14ac:dyDescent="0.4">
      <c r="A1" s="13" t="s">
        <v>165</v>
      </c>
    </row>
    <row r="3" spans="1:10" ht="41.25" customHeight="1" x14ac:dyDescent="0.3">
      <c r="A3" s="65" t="s">
        <v>166</v>
      </c>
      <c r="B3" s="125" t="s">
        <v>170</v>
      </c>
      <c r="C3" s="125"/>
      <c r="D3" s="125"/>
      <c r="E3" s="125"/>
      <c r="F3" s="125"/>
      <c r="G3" s="125"/>
      <c r="H3" s="125"/>
      <c r="I3" s="125"/>
      <c r="J3" s="125"/>
    </row>
    <row r="4" spans="1:10" ht="60" customHeight="1" x14ac:dyDescent="0.3">
      <c r="A4" s="65" t="s">
        <v>167</v>
      </c>
      <c r="B4" s="125" t="s">
        <v>171</v>
      </c>
      <c r="C4" s="125"/>
      <c r="D4" s="125"/>
      <c r="E4" s="125"/>
      <c r="F4" s="125"/>
      <c r="G4" s="125"/>
      <c r="H4" s="125"/>
      <c r="I4" s="125"/>
      <c r="J4" s="125"/>
    </row>
    <row r="5" spans="1:10" ht="62.25" customHeight="1" x14ac:dyDescent="0.3">
      <c r="A5" s="65" t="s">
        <v>168</v>
      </c>
      <c r="B5" s="125" t="s">
        <v>172</v>
      </c>
      <c r="C5" s="125"/>
      <c r="D5" s="125"/>
      <c r="E5" s="125"/>
      <c r="F5" s="125"/>
      <c r="G5" s="125"/>
      <c r="H5" s="125"/>
      <c r="I5" s="125"/>
      <c r="J5" s="125"/>
    </row>
    <row r="6" spans="1:10" ht="62.25" customHeight="1" x14ac:dyDescent="0.3">
      <c r="A6" s="65" t="s">
        <v>169</v>
      </c>
      <c r="B6" s="125" t="s">
        <v>173</v>
      </c>
      <c r="C6" s="125"/>
      <c r="D6" s="125"/>
      <c r="E6" s="125"/>
      <c r="F6" s="125"/>
      <c r="G6" s="125"/>
      <c r="H6" s="125"/>
      <c r="I6" s="125"/>
      <c r="J6" s="125"/>
    </row>
    <row r="9" spans="1:10" ht="18.75" x14ac:dyDescent="0.3">
      <c r="A9" s="40" t="s">
        <v>174</v>
      </c>
    </row>
    <row r="10" spans="1:10" ht="21.75" x14ac:dyDescent="0.35">
      <c r="A10" s="66" t="s">
        <v>175</v>
      </c>
      <c r="B10" s="66" t="s">
        <v>177</v>
      </c>
      <c r="C10" s="66" t="s">
        <v>178</v>
      </c>
      <c r="D10" s="66" t="s">
        <v>179</v>
      </c>
    </row>
    <row r="11" spans="1:10" ht="18.75" x14ac:dyDescent="0.3">
      <c r="A11" s="67" t="s">
        <v>176</v>
      </c>
      <c r="B11" s="67">
        <v>250</v>
      </c>
      <c r="C11" s="68">
        <v>25.4</v>
      </c>
      <c r="D11" s="67">
        <v>2</v>
      </c>
    </row>
    <row r="12" spans="1:10" ht="18.75" x14ac:dyDescent="0.3">
      <c r="A12" s="67" t="s">
        <v>180</v>
      </c>
      <c r="B12" s="67">
        <v>200</v>
      </c>
      <c r="C12" s="67">
        <v>12.7</v>
      </c>
      <c r="D12" s="67">
        <v>2</v>
      </c>
    </row>
    <row r="13" spans="1:10" ht="18.75" x14ac:dyDescent="0.3">
      <c r="A13" s="67" t="s">
        <v>181</v>
      </c>
      <c r="B13" s="67">
        <v>125</v>
      </c>
      <c r="C13" s="67">
        <v>6.3</v>
      </c>
      <c r="D13" s="67">
        <v>2</v>
      </c>
    </row>
    <row r="14" spans="1:10" ht="18.75" x14ac:dyDescent="0.3">
      <c r="A14" s="67" t="s">
        <v>182</v>
      </c>
      <c r="B14" s="67">
        <v>76</v>
      </c>
      <c r="C14" s="67">
        <v>2.5</v>
      </c>
      <c r="D14" s="67">
        <v>2</v>
      </c>
    </row>
    <row r="16" spans="1:10" x14ac:dyDescent="0.25">
      <c r="A16" s="70" t="s">
        <v>30</v>
      </c>
    </row>
    <row r="17" spans="1:2" ht="20.25" x14ac:dyDescent="0.35">
      <c r="A17" s="69" t="s">
        <v>183</v>
      </c>
      <c r="B17" s="2" t="s">
        <v>185</v>
      </c>
    </row>
    <row r="18" spans="1:2" ht="20.25" x14ac:dyDescent="0.35">
      <c r="A18" s="69" t="s">
        <v>184</v>
      </c>
      <c r="B18" s="2" t="s">
        <v>186</v>
      </c>
    </row>
    <row r="20" spans="1:2" ht="18.75" x14ac:dyDescent="0.3">
      <c r="B20" s="2" t="s">
        <v>187</v>
      </c>
    </row>
  </sheetData>
  <mergeCells count="4">
    <mergeCell ref="B6:J6"/>
    <mergeCell ref="B3:J3"/>
    <mergeCell ref="B4:J4"/>
    <mergeCell ref="B5:J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Classi di criticità</vt:lpstr>
      <vt:lpstr>Parametri di progetto</vt:lpstr>
      <vt:lpstr>formule</vt:lpstr>
      <vt:lpstr>Metodo delle sole piogge</vt:lpstr>
      <vt:lpstr>Tempo svuotamento vasche</vt:lpstr>
      <vt:lpstr>Infiltrazione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ferraro</dc:creator>
  <cp:lastModifiedBy>Mauro Ferraro</cp:lastModifiedBy>
  <cp:lastPrinted>2019-01-02T14:44:27Z</cp:lastPrinted>
  <dcterms:created xsi:type="dcterms:W3CDTF">2017-04-27T08:57:37Z</dcterms:created>
  <dcterms:modified xsi:type="dcterms:W3CDTF">2019-02-04T13:04:30Z</dcterms:modified>
</cp:coreProperties>
</file>