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32767" yWindow="32767" windowWidth="23040" windowHeight="10392" activeTab="0"/>
  </bookViews>
  <sheets>
    <sheet name="Compenso Custode_Delegato" sheetId="1" r:id="rId1"/>
    <sheet name="locazione" sheetId="2" r:id="rId2"/>
    <sheet name="verifica compenso massimo" sheetId="3" r:id="rId3"/>
  </sheets>
  <definedNames>
    <definedName name="_xlfn._FV" hidden="1">#NAME?</definedName>
    <definedName name="_xlnm.Print_Area" localSheetId="0">'Compenso Custode_Delegato'!$A$1:$G$102</definedName>
  </definedNames>
  <calcPr fullCalcOnLoad="1"/>
</workbook>
</file>

<file path=xl/comments1.xml><?xml version="1.0" encoding="utf-8"?>
<comments xmlns="http://schemas.openxmlformats.org/spreadsheetml/2006/main">
  <authors>
    <author>Luca</author>
    <author>Doriana.Vescera</author>
    <author>W7</author>
  </authors>
  <commentList>
    <comment ref="E71" authorId="0">
      <text>
        <r>
          <rPr>
            <b/>
            <sz val="9"/>
            <rFont val="Tahoma"/>
            <family val="2"/>
          </rPr>
          <t>Indicare numero di cancellazioni eseguite oltre la terza.</t>
        </r>
      </text>
    </comment>
    <comment ref="F97" authorId="1">
      <text>
        <r>
          <rPr>
            <sz val="9"/>
            <rFont val="Tahoma"/>
            <family val="2"/>
          </rPr>
          <t xml:space="preserve">Inserire una "x" in caso di applicazione della aliquota
</t>
        </r>
      </text>
    </comment>
    <comment ref="F15" authorId="1">
      <text>
        <r>
          <rPr>
            <sz val="9"/>
            <rFont val="Tahoma"/>
            <family val="2"/>
          </rPr>
          <t xml:space="preserve">Inserire una "x" nei singoli scaglioni dove comparirà il valore calcolato sul prezzo di aggiudicazione 
</t>
        </r>
      </text>
    </comment>
    <comment ref="F22" authorId="1">
      <text>
        <r>
          <rPr>
            <b/>
            <sz val="9"/>
            <rFont val="Tahoma"/>
            <family val="2"/>
          </rPr>
          <t>Inserire una "x" in caso di esecuzione dello sloggio o di consegna spontanea delle chiavi da parte dell'esecutato e/o dal terzo che occupa l'immobile.</t>
        </r>
      </text>
    </comment>
    <comment ref="F28" authorId="1">
      <text>
        <r>
          <rPr>
            <b/>
            <sz val="9"/>
            <rFont val="Tahoma"/>
            <family val="2"/>
          </rPr>
          <t>Inserire una "x" nella casella corrispondente alla situazione che ricorre al momento dell'interruzione della procedura utilizzando come valore dell'immobile quello risultante all'atto dell'interruzione della procedura (es. valore di perizia, valore nelle delega alla vendita o valore nell'avviso di vendita)</t>
        </r>
      </text>
    </comment>
    <comment ref="F39" authorId="1">
      <text>
        <r>
          <rPr>
            <b/>
            <sz val="9"/>
            <rFont val="Tahoma"/>
            <family val="2"/>
          </rPr>
          <t>Inserire una "x" nel solo scaglione in cui è compreso il prezzo di aggiudicazione</t>
        </r>
      </text>
    </comment>
    <comment ref="F50" authorId="1">
      <text>
        <r>
          <rPr>
            <b/>
            <sz val="9"/>
            <rFont val="Tahoma"/>
            <family val="2"/>
          </rPr>
          <t xml:space="preserve">Inserire una "x" in una sola cella relativa alla propria casistica </t>
        </r>
      </text>
    </comment>
    <comment ref="F57" authorId="1">
      <text>
        <r>
          <rPr>
            <b/>
            <sz val="9"/>
            <rFont val="Tahoma"/>
            <family val="2"/>
          </rPr>
          <t>Inserire una "x" nella sola cella relativa allo scaglione dove è compreso il prezzo di aggiudicazione</t>
        </r>
      </text>
    </comment>
    <comment ref="F69" authorId="1">
      <text>
        <r>
          <rPr>
            <b/>
            <sz val="9"/>
            <rFont val="Tahoma"/>
            <family val="2"/>
          </rPr>
          <t xml:space="preserve">Inserire una "x"
</t>
        </r>
      </text>
    </comment>
    <comment ref="G87" authorId="1">
      <text>
        <r>
          <rPr>
            <sz val="9"/>
            <rFont val="Tahoma"/>
            <family val="2"/>
          </rPr>
          <t xml:space="preserve">Inserire eventuali fatture intestate al professionista per attività svolte in favore della procedura esecutiva
</t>
        </r>
      </text>
    </comment>
    <comment ref="E2" authorId="1">
      <text>
        <r>
          <rPr>
            <b/>
            <sz val="9"/>
            <rFont val="Tahoma"/>
            <family val="2"/>
          </rPr>
          <t>Inserire valore di aggiudicazione o valore di stima del compendio immobiliare</t>
        </r>
      </text>
    </comment>
    <comment ref="F99" authorId="2">
      <text>
        <r>
          <rPr>
            <b/>
            <sz val="9"/>
            <rFont val="Tahoma"/>
            <family val="2"/>
          </rPr>
          <t>Indicare X in caso di soggetto Iva e lasciare vuoto in caso di soggetto con regime minimo/forfettario</t>
        </r>
      </text>
    </comment>
  </commentList>
</comments>
</file>

<file path=xl/comments2.xml><?xml version="1.0" encoding="utf-8"?>
<comments xmlns="http://schemas.openxmlformats.org/spreadsheetml/2006/main">
  <authors>
    <author>Doriana.Vescera</author>
  </authors>
  <commentList>
    <comment ref="B7" authorId="0">
      <text>
        <r>
          <rPr>
            <b/>
            <sz val="9"/>
            <rFont val="Tahoma"/>
            <family val="2"/>
          </rPr>
          <t>Inserire valore complessivo dei canoni di locazione incassati durante lo svolgimento dell'incarico</t>
        </r>
      </text>
    </comment>
    <comment ref="B10" authorId="0">
      <text>
        <r>
          <rPr>
            <b/>
            <sz val="9"/>
            <rFont val="Tahoma"/>
            <family val="2"/>
          </rPr>
          <t>Inserire il numero dei contratti di locazione o delle occupazioni sine titolo per cui sono stati incassati i canoni / indennità  durante lo svolgimento dell'incarico</t>
        </r>
      </text>
    </comment>
  </commentList>
</comments>
</file>

<file path=xl/comments3.xml><?xml version="1.0" encoding="utf-8"?>
<comments xmlns="http://schemas.openxmlformats.org/spreadsheetml/2006/main">
  <authors>
    <author>Doriana.Vescera</author>
  </authors>
  <commentList>
    <comment ref="B5" authorId="0">
      <text>
        <r>
          <rPr>
            <b/>
            <sz val="9"/>
            <rFont val="Tahoma"/>
            <family val="2"/>
          </rPr>
          <t>Inserire valore complessivo dei canoni di locazione incassati durante lo svolgimento dell'incarico</t>
        </r>
      </text>
    </comment>
    <comment ref="B6" authorId="0">
      <text>
        <r>
          <rPr>
            <b/>
            <sz val="9"/>
            <rFont val="Tahoma"/>
            <family val="2"/>
          </rPr>
          <t>Inserire valore complessivo dei canoni di locazione incassati durante lo svolgimento dell'incarico</t>
        </r>
      </text>
    </comment>
  </commentList>
</comments>
</file>

<file path=xl/sharedStrings.xml><?xml version="1.0" encoding="utf-8"?>
<sst xmlns="http://schemas.openxmlformats.org/spreadsheetml/2006/main" count="147" uniqueCount="95">
  <si>
    <t>COMPENSO</t>
  </si>
  <si>
    <t>%</t>
  </si>
  <si>
    <t>VALORE DI REALIZZO</t>
  </si>
  <si>
    <t>SCAGLIONE</t>
  </si>
  <si>
    <t>TABELLA PER IL CALCOLO DEL COMPENSO DEI CUSTODI</t>
  </si>
  <si>
    <t>TOTALE COMPENSO:</t>
  </si>
  <si>
    <t>COMPENSO DOVUTO PER L'AMMINISTRAZIONE DI BENI</t>
  </si>
  <si>
    <t>LA CUI GESTIONE E' PRODUTTIVA DI REDDITI</t>
  </si>
  <si>
    <t>Euro</t>
  </si>
  <si>
    <t>¸</t>
  </si>
  <si>
    <t xml:space="preserve">TOTALE COMPENSO </t>
  </si>
  <si>
    <t>&lt;= 25.000,00</t>
  </si>
  <si>
    <t>750,00 + 1,00% sul restante</t>
  </si>
  <si>
    <t>1.500,00 + 0,80% sul restante</t>
  </si>
  <si>
    <t>2.300,00 + 0,70% sul restante</t>
  </si>
  <si>
    <t>3.000,00 + 0,50% sul restante</t>
  </si>
  <si>
    <t>500.000,01 =&gt;</t>
  </si>
  <si>
    <t>4.000,00 + 0,30% sul restante</t>
  </si>
  <si>
    <t>TABELLA PER IL CALCOLO DEL COMPENSO RELATIVO ALLA PREDISPOSIZIONE</t>
  </si>
  <si>
    <t>TABELLA PER IL CALCOLO DEL COMPENSO DEL DELEGATO</t>
  </si>
  <si>
    <t>3% con un minimo di € 500,00</t>
  </si>
  <si>
    <t>I.V.A. 22%</t>
  </si>
  <si>
    <t>Canoni complessivi incassati</t>
  </si>
  <si>
    <t>n. contratti/indennità di occupazione gestiti</t>
  </si>
  <si>
    <t>Compenso complessivo</t>
  </si>
  <si>
    <t>DM 80/2009 ex Art. 2</t>
  </si>
  <si>
    <t>Incremento del 10% (art. 2 comma VI DM 80/2009)</t>
  </si>
  <si>
    <t>TOTALE COMPENSO</t>
  </si>
  <si>
    <t>COMPENSO FISSO IN CASO DI INTERRUZIONE ANTICIPATA</t>
  </si>
  <si>
    <t>DEL PIANO DI RIPARTO - Art. 2 DM n. 227/2015</t>
  </si>
  <si>
    <t>&lt;= 100.000,00</t>
  </si>
  <si>
    <t>=&gt; 500.000,01</t>
  </si>
  <si>
    <t>100.000,01 - 500.000,00</t>
  </si>
  <si>
    <t>art. 2 DM n. 227/2015</t>
  </si>
  <si>
    <t>100.000,00 - 500.000,00</t>
  </si>
  <si>
    <t>Incremento del 10% (art. 2, punto 4 DM. 227/2015)</t>
  </si>
  <si>
    <t>TABELLA PER IL CALCOLO DEL COMPENSO PER LE ATTIVITA' PER IL TRASFERIMENTO DI PROPRIETA'</t>
  </si>
  <si>
    <t>ANTICIPAZIONI SOSTENUTE</t>
  </si>
  <si>
    <t>Costo richiesta certificato residenza</t>
  </si>
  <si>
    <t>Costo richiesta copia esecutiva ordine di liberazione</t>
  </si>
  <si>
    <t>Costo notifica atto di precetto e ordine di liberazione</t>
  </si>
  <si>
    <t>Costo notifica avviso di sloggio</t>
  </si>
  <si>
    <t>TOTALE SPESE ESENTI EX ART. 15</t>
  </si>
  <si>
    <t>Costi fabbro (sostituzione serratura…)</t>
  </si>
  <si>
    <t>Altri costi di manutenzione straordinaria ed urgente</t>
  </si>
  <si>
    <t>TOTALE COMPENSO (A)</t>
  </si>
  <si>
    <t>TOTALE COMPENSO (B)</t>
  </si>
  <si>
    <t xml:space="preserve">TOTALE COMPENSO (C) </t>
  </si>
  <si>
    <t>TOTALE COMPENSO (D)</t>
  </si>
  <si>
    <t>TOTALE COMPENSO (E)</t>
  </si>
  <si>
    <t>TOTALE COMPENSO PROCEDURA INTERROTTA (DELEGATO)</t>
  </si>
  <si>
    <t>CASSA PREVIDENZA 4%</t>
  </si>
  <si>
    <t>SPESE ANTICIPATE esenti</t>
  </si>
  <si>
    <t xml:space="preserve">TOTALE COMPENSO  </t>
  </si>
  <si>
    <t>TOTALE COMPENSO SOLO DELEGA (D)</t>
  </si>
  <si>
    <t>TOTALE COMPENSO PROCEDURA INTERROTTA (CUSTODE) (B)</t>
  </si>
  <si>
    <t>TOTALE IMPONIBILE + IVA</t>
  </si>
  <si>
    <t>TOTALE IMPONIBILE  + CPA</t>
  </si>
  <si>
    <t>TOTALE COMPENSO DECRETO DI TRASFERIMENTO (E)</t>
  </si>
  <si>
    <t>Costo notifica avviso di vendita</t>
  </si>
  <si>
    <t xml:space="preserve">Spese postali per comunicazioni </t>
  </si>
  <si>
    <t xml:space="preserve">e per gli Ausiliari indicati nella Circolare del Tr. Monza del 03/02/2016 </t>
  </si>
  <si>
    <t>Costo per decreto di trasferimento</t>
  </si>
  <si>
    <t xml:space="preserve">Esclusivamente per i Professionisti iscritti al Collegio Notarile come da Circolare del Tr. Monza del 31/1/13 </t>
  </si>
  <si>
    <t>Costo uso sala aste</t>
  </si>
  <si>
    <t>Altro…</t>
  </si>
  <si>
    <t>TOTALE COMPENSO COMPLESSIVO</t>
  </si>
  <si>
    <t>TOTALE SPESE ANTICIPATE SOGGETTE A IVA (F)</t>
  </si>
  <si>
    <t>compenso in misura fissa</t>
  </si>
  <si>
    <t xml:space="preserve">    </t>
  </si>
  <si>
    <t xml:space="preserve"> </t>
  </si>
  <si>
    <t>TOTALE COMPENSO CUSTODE (A+C)</t>
  </si>
  <si>
    <t>Incremento del compenso spettante per i decreti per ogni cancellazione ulteriore rispetto alla III (essendo le prime tre da intendersi ricomprese nel compenso base)</t>
  </si>
  <si>
    <t>Valore del compenso massimo per le operazioni di delega, trasferimento della proprietà e distribuzione (40% del prezzo di aggiudicazione) da confrontare con i compensi liquidati ai punti C,D,E</t>
  </si>
  <si>
    <t>Verifica compensi su valore aggiudicazione</t>
  </si>
  <si>
    <t>Valore di aggiudicazione</t>
  </si>
  <si>
    <t>Compenso e spese generali per le operazioni di delega (punto D)</t>
  </si>
  <si>
    <t>Compenso e spese generali per trasferimento proprietà (punto E)</t>
  </si>
  <si>
    <t>Compenso e spese generali per distribuzione (punto C)</t>
  </si>
  <si>
    <t>Compenso liquidato</t>
  </si>
  <si>
    <t>Conguità</t>
  </si>
  <si>
    <t xml:space="preserve">DM 80/2009 - art 3 comma 1 </t>
  </si>
  <si>
    <t>canoni incassati sino ad euro 5.000,00</t>
  </si>
  <si>
    <t>canoni incassati oltre ad euro 5.000,00</t>
  </si>
  <si>
    <t xml:space="preserve">Interruzione incarico prima dell'accesso all'immobile con perito estimatore                                                                         </t>
  </si>
  <si>
    <t xml:space="preserve">Interruzione incarico dopo aver fatto visionare il compensio ai terzi interessati all'immobile ma prima della celebrazione dell'asta   </t>
  </si>
  <si>
    <t>Incremento del 20% per l'attività di sloggio dell'immobile da parte degli occupanti (debitore e/o terzi)</t>
  </si>
  <si>
    <t>Compenso gestione immobili locati / occupati (art. 3 I comma D.M. n. 80/2009))</t>
  </si>
  <si>
    <t>Interruzione incarico dopo l'udienza ex art. 569 c.p.c. ma prima della richiesta di pubblicita legale e/o pubblicazione sul  PVP</t>
  </si>
  <si>
    <t>Interruzione incarico dopo richiesta di pubblicita legale e/o pubblicazione sul  PVP e fino alla celebrazione di almeno un'asta</t>
  </si>
  <si>
    <t>Interruzione incarico dopo l'accesso all'immobile con il perito estimatore ma prima della pubblicità legale e/o la pubblicazione sul PVP</t>
  </si>
  <si>
    <t>Interruzione incarico dopo la pubblicità legale e/o la pubblicazione sul PVP  ma prima di aver fatto visionare il compendio ai terzi interessati all'immobile</t>
  </si>
  <si>
    <t>Presenza di almeno tre creditori, dell'unica massa dell'unico debitore, totalmente o parzialmente soddisfatti diversi dagli ausiliari nominati del G.E.</t>
  </si>
  <si>
    <r>
      <t xml:space="preserve">Pluralità di masse con creditori totalmente o parzialmente diversi rispetto ai debitori                                                 </t>
    </r>
    <r>
      <rPr>
        <i/>
        <sz val="10"/>
        <rFont val="Arial"/>
        <family val="2"/>
      </rPr>
      <t xml:space="preserve">     </t>
    </r>
  </si>
  <si>
    <t>Per il calcolo automatico inserire nella cella gialla il valore di aggiudicazione/assegnazione/stima del bene immobile</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</si>
</sst>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_ ;[Red]\-#,##0\ "/>
    <numFmt numFmtId="171" formatCode="#,##0.00_ ;[Red]\-#,##0.00\ "/>
    <numFmt numFmtId="172" formatCode="&quot;Sì&quot;;&quot;Sì&quot;;&quot;No&quot;"/>
    <numFmt numFmtId="173" formatCode="&quot;Vero&quot;;&quot;Vero&quot;;&quot;Falso&quot;"/>
    <numFmt numFmtId="174" formatCode="&quot;Attivo&quot;;&quot;Attivo&quot;;&quot;Disattivo&quot;"/>
    <numFmt numFmtId="175" formatCode="_-* #,##0.000_-;\-* #,##0.000_-;_-* &quot;-&quot;??_-;_-@_-"/>
    <numFmt numFmtId="176" formatCode="_-* #,##0.0000_-;\-* #,##0.0000_-;_-* &quot;-&quot;??_-;_-@_-"/>
    <numFmt numFmtId="177" formatCode="#,##0.00_ ;\-#,##0.00\ "/>
    <numFmt numFmtId="178" formatCode="0.00000"/>
    <numFmt numFmtId="179" formatCode="0.0000"/>
    <numFmt numFmtId="180" formatCode="0.000"/>
    <numFmt numFmtId="181" formatCode="[$-410]dddd\ d\ mmmm\ yyyy"/>
    <numFmt numFmtId="182" formatCode="&quot;Attivo&quot;;&quot;Attivo&quot;;&quot;Inattivo&quot;"/>
    <numFmt numFmtId="183" formatCode="[$€-2]\ #.##000_);[Red]\([$€-2]\ #.##000\)"/>
    <numFmt numFmtId="184" formatCode="&quot;€&quot;\ #,##0.00"/>
    <numFmt numFmtId="185" formatCode="_-[$€-410]\ * #,##0.00_-;\-[$€-410]\ * #,##0.00_-;_-[$€-410]\ * &quot;-&quot;??_-;_-@_-"/>
  </numFmts>
  <fonts count="61">
    <font>
      <sz val="10"/>
      <name val="Arial"/>
      <family val="0"/>
    </font>
    <font>
      <b/>
      <sz val="10"/>
      <name val="Arial"/>
      <family val="2"/>
    </font>
    <font>
      <b/>
      <sz val="12"/>
      <name val="Arial"/>
      <family val="2"/>
    </font>
    <font>
      <sz val="12"/>
      <name val="Arial"/>
      <family val="2"/>
    </font>
    <font>
      <sz val="14"/>
      <name val="Arial"/>
      <family val="2"/>
    </font>
    <font>
      <b/>
      <sz val="14"/>
      <name val="Arial"/>
      <family val="2"/>
    </font>
    <font>
      <sz val="12"/>
      <name val="Symbol"/>
      <family val="1"/>
    </font>
    <font>
      <sz val="15"/>
      <name val="Arial"/>
      <family val="2"/>
    </font>
    <font>
      <i/>
      <u val="single"/>
      <sz val="10"/>
      <name val="Arial"/>
      <family val="2"/>
    </font>
    <font>
      <b/>
      <sz val="9"/>
      <name val="Arial"/>
      <family val="2"/>
    </font>
    <font>
      <b/>
      <sz val="8"/>
      <name val="Arial"/>
      <family val="2"/>
    </font>
    <font>
      <b/>
      <sz val="9"/>
      <name val="Tahoma"/>
      <family val="2"/>
    </font>
    <font>
      <sz val="8"/>
      <name val="Arial"/>
      <family val="2"/>
    </font>
    <font>
      <sz val="9"/>
      <name val="Tahoma"/>
      <family val="2"/>
    </font>
    <font>
      <i/>
      <sz val="10"/>
      <name val="Arial"/>
      <family val="2"/>
    </font>
    <font>
      <sz val="1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9"/>
      <name val="Calibri"/>
      <family val="2"/>
    </font>
    <font>
      <sz val="10"/>
      <name val="Calibri"/>
      <family val="2"/>
    </font>
    <font>
      <b/>
      <sz val="10"/>
      <name val="Calibri"/>
      <family val="2"/>
    </font>
    <font>
      <b/>
      <sz val="14"/>
      <name val="Calibri"/>
      <family val="2"/>
    </font>
    <font>
      <sz val="12"/>
      <name val="Calibri"/>
      <family val="2"/>
    </font>
    <font>
      <b/>
      <sz val="12"/>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style="thin"/>
      <right style="medium"/>
      <top style="medium"/>
      <bottom style="medium"/>
    </border>
    <border>
      <left style="medium"/>
      <right style="medium"/>
      <top>
        <color indexed="63"/>
      </top>
      <bottom style="medium"/>
    </border>
    <border>
      <left style="thin"/>
      <right style="thin"/>
      <top>
        <color indexed="63"/>
      </top>
      <bottom style="hair">
        <color theme="2"/>
      </bottom>
    </border>
    <border>
      <left style="thin"/>
      <right style="thin"/>
      <top style="thin"/>
      <bottom style="hair">
        <color theme="2"/>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thin"/>
    </border>
    <border>
      <left>
        <color indexed="63"/>
      </left>
      <right>
        <color indexed="63"/>
      </right>
      <top style="medium"/>
      <bottom style="thin"/>
    </border>
    <border>
      <left style="medium"/>
      <right>
        <color indexed="63"/>
      </right>
      <top>
        <color indexed="63"/>
      </top>
      <bottom style="medium"/>
    </border>
    <border>
      <left>
        <color indexed="63"/>
      </left>
      <right/>
      <top/>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40">
    <xf numFmtId="0" fontId="0" fillId="0" borderId="0" xfId="0" applyAlignment="1">
      <alignment/>
    </xf>
    <xf numFmtId="41" fontId="0" fillId="0" borderId="0" xfId="46" applyFont="1" applyAlignment="1">
      <alignment/>
    </xf>
    <xf numFmtId="41" fontId="5" fillId="0" borderId="0" xfId="46" applyFont="1" applyAlignment="1">
      <alignment/>
    </xf>
    <xf numFmtId="4" fontId="0" fillId="0" borderId="0" xfId="46" applyNumberFormat="1" applyFont="1" applyAlignment="1">
      <alignment/>
    </xf>
    <xf numFmtId="4" fontId="0" fillId="0" borderId="0" xfId="0" applyNumberFormat="1" applyAlignment="1">
      <alignment/>
    </xf>
    <xf numFmtId="0" fontId="4" fillId="0" borderId="0" xfId="0" applyFont="1" applyFill="1" applyAlignment="1">
      <alignment vertical="center"/>
    </xf>
    <xf numFmtId="43" fontId="0" fillId="0" borderId="0" xfId="0" applyNumberForma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0" applyFill="1" applyBorder="1" applyAlignment="1">
      <alignment vertical="center"/>
    </xf>
    <xf numFmtId="43" fontId="0" fillId="0" borderId="10" xfId="0" applyNumberFormat="1" applyFill="1" applyBorder="1" applyAlignment="1">
      <alignment vertical="center"/>
    </xf>
    <xf numFmtId="170" fontId="0" fillId="0" borderId="0" xfId="0" applyNumberFormat="1" applyFill="1" applyAlignment="1">
      <alignment vertical="center"/>
    </xf>
    <xf numFmtId="43" fontId="0" fillId="0" borderId="0" xfId="0" applyNumberFormat="1" applyFill="1" applyBorder="1" applyAlignment="1">
      <alignment vertical="center"/>
    </xf>
    <xf numFmtId="0" fontId="0" fillId="0" borderId="0" xfId="0"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7" fillId="0" borderId="0" xfId="0" applyFont="1" applyFill="1" applyAlignment="1">
      <alignment vertical="center"/>
    </xf>
    <xf numFmtId="43" fontId="0" fillId="0" borderId="11" xfId="0" applyNumberFormat="1" applyFont="1" applyFill="1" applyBorder="1" applyAlignment="1">
      <alignment vertical="center"/>
    </xf>
    <xf numFmtId="41" fontId="60" fillId="0" borderId="0" xfId="46" applyFont="1" applyFill="1" applyBorder="1" applyAlignment="1">
      <alignment horizontal="center"/>
    </xf>
    <xf numFmtId="43" fontId="1" fillId="0" borderId="12" xfId="0" applyNumberFormat="1" applyFont="1" applyFill="1" applyBorder="1" applyAlignment="1">
      <alignment vertical="center"/>
    </xf>
    <xf numFmtId="43" fontId="1" fillId="0" borderId="13" xfId="0" applyNumberFormat="1" applyFont="1" applyFill="1" applyBorder="1" applyAlignment="1">
      <alignment vertical="center"/>
    </xf>
    <xf numFmtId="43" fontId="1" fillId="0" borderId="10" xfId="0" applyNumberFormat="1" applyFont="1" applyFill="1" applyBorder="1" applyAlignment="1">
      <alignment vertical="center"/>
    </xf>
    <xf numFmtId="43" fontId="0" fillId="0" borderId="12" xfId="0" applyNumberFormat="1" applyFont="1" applyFill="1" applyBorder="1" applyAlignment="1">
      <alignment horizontal="right" vertical="center"/>
    </xf>
    <xf numFmtId="43" fontId="0" fillId="0" borderId="14" xfId="0" applyNumberFormat="1" applyFill="1" applyBorder="1" applyAlignment="1">
      <alignment vertical="center"/>
    </xf>
    <xf numFmtId="43" fontId="1" fillId="0" borderId="11" xfId="0" applyNumberFormat="1" applyFont="1" applyFill="1" applyBorder="1" applyAlignment="1">
      <alignment vertical="center"/>
    </xf>
    <xf numFmtId="43" fontId="1" fillId="2" borderId="15" xfId="0" applyNumberFormat="1" applyFont="1" applyFill="1" applyBorder="1" applyAlignment="1">
      <alignment horizontal="left" vertical="center"/>
    </xf>
    <xf numFmtId="43" fontId="1" fillId="2" borderId="11" xfId="0" applyNumberFormat="1" applyFont="1" applyFill="1" applyBorder="1" applyAlignment="1">
      <alignment vertical="center"/>
    </xf>
    <xf numFmtId="43" fontId="0" fillId="0" borderId="10" xfId="0" applyNumberFormat="1" applyFill="1" applyBorder="1" applyAlignment="1">
      <alignment horizontal="center" vertical="center"/>
    </xf>
    <xf numFmtId="43" fontId="0" fillId="2" borderId="10" xfId="0" applyNumberFormat="1" applyFill="1" applyBorder="1" applyAlignment="1">
      <alignment vertical="center"/>
    </xf>
    <xf numFmtId="43" fontId="0" fillId="2" borderId="16" xfId="0" applyNumberFormat="1" applyFill="1" applyBorder="1" applyAlignment="1">
      <alignment vertical="center"/>
    </xf>
    <xf numFmtId="43" fontId="0" fillId="2" borderId="17" xfId="0" applyNumberFormat="1" applyFill="1" applyBorder="1" applyAlignment="1">
      <alignment vertical="center"/>
    </xf>
    <xf numFmtId="177" fontId="0" fillId="2" borderId="17" xfId="0" applyNumberFormat="1" applyFill="1" applyBorder="1" applyAlignment="1">
      <alignment horizontal="center" vertical="center"/>
    </xf>
    <xf numFmtId="43" fontId="0" fillId="2" borderId="18" xfId="0" applyNumberFormat="1" applyFill="1" applyBorder="1" applyAlignment="1">
      <alignment vertical="center"/>
    </xf>
    <xf numFmtId="43" fontId="1" fillId="2" borderId="12" xfId="0" applyNumberFormat="1" applyFont="1" applyFill="1" applyBorder="1" applyAlignment="1">
      <alignment horizontal="right" vertical="center"/>
    </xf>
    <xf numFmtId="0" fontId="6" fillId="2" borderId="10" xfId="0" applyFont="1" applyFill="1" applyBorder="1" applyAlignment="1">
      <alignment horizontal="center" vertical="center"/>
    </xf>
    <xf numFmtId="43" fontId="0" fillId="2" borderId="15" xfId="0" applyNumberFormat="1" applyFill="1" applyBorder="1" applyAlignment="1">
      <alignment vertical="center"/>
    </xf>
    <xf numFmtId="177" fontId="0" fillId="2" borderId="15" xfId="0" applyNumberFormat="1" applyFill="1" applyBorder="1" applyAlignment="1">
      <alignment horizontal="center" vertical="center"/>
    </xf>
    <xf numFmtId="43" fontId="0" fillId="2" borderId="19" xfId="0" applyNumberFormat="1" applyFill="1" applyBorder="1" applyAlignment="1">
      <alignment vertical="center"/>
    </xf>
    <xf numFmtId="43" fontId="1" fillId="2" borderId="11" xfId="0" applyNumberFormat="1" applyFont="1" applyFill="1" applyBorder="1" applyAlignment="1">
      <alignment horizontal="right" vertical="center"/>
    </xf>
    <xf numFmtId="43" fontId="1" fillId="2" borderId="20" xfId="0" applyNumberFormat="1" applyFont="1" applyFill="1" applyBorder="1" applyAlignment="1">
      <alignment horizontal="center" vertical="center"/>
    </xf>
    <xf numFmtId="43" fontId="1" fillId="2" borderId="17" xfId="0" applyNumberFormat="1" applyFont="1" applyFill="1" applyBorder="1" applyAlignment="1">
      <alignment horizontal="left" vertical="center"/>
    </xf>
    <xf numFmtId="43" fontId="1" fillId="2" borderId="16" xfId="0" applyNumberFormat="1" applyFont="1" applyFill="1" applyBorder="1" applyAlignment="1">
      <alignment vertical="center"/>
    </xf>
    <xf numFmtId="0" fontId="36" fillId="2" borderId="10" xfId="0" applyNumberFormat="1" applyFont="1" applyFill="1" applyBorder="1" applyAlignment="1">
      <alignment horizontal="center" vertical="center"/>
    </xf>
    <xf numFmtId="43" fontId="1" fillId="2" borderId="17" xfId="0" applyNumberFormat="1" applyFont="1" applyFill="1" applyBorder="1" applyAlignment="1">
      <alignment horizontal="left" vertical="center"/>
    </xf>
    <xf numFmtId="43" fontId="1" fillId="2" borderId="15" xfId="0" applyNumberFormat="1" applyFont="1" applyFill="1" applyBorder="1" applyAlignment="1">
      <alignment vertical="center"/>
    </xf>
    <xf numFmtId="43" fontId="1" fillId="2" borderId="11" xfId="0" applyNumberFormat="1" applyFont="1" applyFill="1" applyBorder="1" applyAlignment="1">
      <alignment vertical="center"/>
    </xf>
    <xf numFmtId="43" fontId="0" fillId="0" borderId="12" xfId="0" applyNumberFormat="1" applyFont="1" applyFill="1" applyBorder="1" applyAlignment="1">
      <alignment vertical="center"/>
    </xf>
    <xf numFmtId="43" fontId="1" fillId="2" borderId="10" xfId="0" applyNumberFormat="1" applyFont="1" applyFill="1" applyBorder="1" applyAlignment="1">
      <alignment horizontal="left" vertical="center"/>
    </xf>
    <xf numFmtId="43" fontId="0" fillId="2" borderId="14" xfId="0" applyNumberFormat="1" applyFill="1" applyBorder="1" applyAlignment="1">
      <alignment vertical="center"/>
    </xf>
    <xf numFmtId="43" fontId="1" fillId="2" borderId="21" xfId="0" applyNumberFormat="1" applyFont="1" applyFill="1" applyBorder="1" applyAlignment="1">
      <alignment vertical="center"/>
    </xf>
    <xf numFmtId="43" fontId="0" fillId="2" borderId="16" xfId="0" applyNumberFormat="1" applyFont="1" applyFill="1" applyBorder="1" applyAlignment="1">
      <alignment vertical="center"/>
    </xf>
    <xf numFmtId="43" fontId="1" fillId="2" borderId="10" xfId="0" applyNumberFormat="1" applyFont="1" applyFill="1" applyBorder="1" applyAlignment="1">
      <alignment vertical="center"/>
    </xf>
    <xf numFmtId="43" fontId="1" fillId="2" borderId="21" xfId="0" applyNumberFormat="1" applyFont="1" applyFill="1" applyBorder="1" applyAlignment="1">
      <alignment horizontal="right" vertical="center"/>
    </xf>
    <xf numFmtId="49" fontId="1" fillId="2" borderId="10" xfId="0" applyNumberFormat="1" applyFont="1" applyFill="1" applyBorder="1" applyAlignment="1">
      <alignment horizontal="center" vertical="center" wrapText="1"/>
    </xf>
    <xf numFmtId="43" fontId="2" fillId="0" borderId="0" xfId="46" applyNumberFormat="1" applyFont="1" applyFill="1" applyBorder="1" applyAlignment="1">
      <alignment vertical="center"/>
    </xf>
    <xf numFmtId="0" fontId="36" fillId="2" borderId="16" xfId="0" applyNumberFormat="1" applyFont="1" applyFill="1" applyBorder="1" applyAlignment="1">
      <alignment horizontal="center" vertical="center"/>
    </xf>
    <xf numFmtId="43" fontId="1" fillId="2" borderId="10" xfId="0" applyNumberFormat="1" applyFont="1" applyFill="1" applyBorder="1" applyAlignment="1">
      <alignment horizontal="center" vertical="center"/>
    </xf>
    <xf numFmtId="43" fontId="1" fillId="33" borderId="22" xfId="0" applyNumberFormat="1" applyFont="1" applyFill="1" applyBorder="1" applyAlignment="1">
      <alignment horizontal="center" vertical="center"/>
    </xf>
    <xf numFmtId="43" fontId="1" fillId="2" borderId="10" xfId="0" applyNumberFormat="1" applyFont="1" applyFill="1" applyBorder="1" applyAlignment="1">
      <alignment vertical="center" wrapText="1"/>
    </xf>
    <xf numFmtId="43" fontId="0" fillId="2" borderId="10" xfId="0" applyNumberFormat="1" applyFont="1" applyFill="1" applyBorder="1" applyAlignment="1">
      <alignment horizontal="right" vertical="center"/>
    </xf>
    <xf numFmtId="0" fontId="36" fillId="34" borderId="23" xfId="0" applyNumberFormat="1" applyFont="1" applyFill="1" applyBorder="1" applyAlignment="1" applyProtection="1">
      <alignment horizontal="center" vertical="center"/>
      <protection locked="0"/>
    </xf>
    <xf numFmtId="0" fontId="36" fillId="34" borderId="24" xfId="0" applyNumberFormat="1" applyFont="1" applyFill="1" applyBorder="1" applyAlignment="1" applyProtection="1">
      <alignment horizontal="center" vertical="center"/>
      <protection locked="0"/>
    </xf>
    <xf numFmtId="0" fontId="36" fillId="34" borderId="10" xfId="0" applyNumberFormat="1" applyFont="1" applyFill="1" applyBorder="1" applyAlignment="1" applyProtection="1">
      <alignment horizontal="center" vertical="center"/>
      <protection locked="0"/>
    </xf>
    <xf numFmtId="0" fontId="36" fillId="34" borderId="16" xfId="0" applyNumberFormat="1" applyFont="1" applyFill="1" applyBorder="1" applyAlignment="1" applyProtection="1">
      <alignment horizontal="center" vertical="center"/>
      <protection locked="0"/>
    </xf>
    <xf numFmtId="43" fontId="0" fillId="34" borderId="25" xfId="0" applyNumberFormat="1" applyFill="1" applyBorder="1" applyAlignment="1" applyProtection="1">
      <alignment vertical="center"/>
      <protection locked="0"/>
    </xf>
    <xf numFmtId="43" fontId="0" fillId="34" borderId="10" xfId="0" applyNumberFormat="1" applyFill="1" applyBorder="1" applyAlignment="1" applyProtection="1">
      <alignment vertical="center"/>
      <protection locked="0"/>
    </xf>
    <xf numFmtId="43" fontId="0" fillId="34" borderId="11" xfId="0" applyNumberFormat="1" applyFill="1" applyBorder="1" applyAlignment="1" applyProtection="1">
      <alignment vertical="center"/>
      <protection locked="0"/>
    </xf>
    <xf numFmtId="43" fontId="0" fillId="34" borderId="16" xfId="0" applyNumberFormat="1" applyFill="1" applyBorder="1" applyAlignment="1" applyProtection="1">
      <alignment vertical="center"/>
      <protection locked="0"/>
    </xf>
    <xf numFmtId="170" fontId="0" fillId="0" borderId="0" xfId="0" applyNumberFormat="1" applyFont="1" applyFill="1" applyAlignment="1">
      <alignment vertical="center"/>
    </xf>
    <xf numFmtId="0" fontId="36" fillId="2" borderId="16" xfId="0" applyNumberFormat="1" applyFont="1" applyFill="1" applyBorder="1" applyAlignment="1" applyProtection="1">
      <alignment horizontal="center" vertical="center"/>
      <protection locked="0"/>
    </xf>
    <xf numFmtId="0" fontId="37" fillId="2" borderId="16" xfId="0" applyNumberFormat="1" applyFont="1" applyFill="1" applyBorder="1" applyAlignment="1" applyProtection="1">
      <alignment horizontal="center" vertical="center"/>
      <protection locked="0"/>
    </xf>
    <xf numFmtId="43" fontId="0" fillId="2" borderId="11" xfId="0" applyNumberFormat="1" applyFont="1" applyFill="1" applyBorder="1" applyAlignment="1">
      <alignment vertical="center"/>
    </xf>
    <xf numFmtId="0" fontId="0" fillId="34" borderId="10" xfId="0" applyNumberFormat="1" applyFont="1" applyFill="1" applyBorder="1" applyAlignment="1" applyProtection="1">
      <alignment horizontal="center" vertical="center" wrapText="1"/>
      <protection locked="0"/>
    </xf>
    <xf numFmtId="0" fontId="0" fillId="0" borderId="0" xfId="0" applyFont="1" applyFill="1" applyAlignment="1">
      <alignment vertical="center"/>
    </xf>
    <xf numFmtId="44" fontId="36" fillId="34" borderId="16" xfId="46" applyNumberFormat="1" applyFont="1" applyFill="1" applyBorder="1" applyAlignment="1" applyProtection="1">
      <alignment horizontal="center" vertical="center"/>
      <protection locked="0"/>
    </xf>
    <xf numFmtId="43" fontId="2" fillId="35" borderId="10" xfId="46" applyNumberFormat="1" applyFont="1" applyFill="1" applyBorder="1" applyAlignment="1" applyProtection="1">
      <alignment vertical="center"/>
      <protection locked="0"/>
    </xf>
    <xf numFmtId="9" fontId="36" fillId="34" borderId="10" xfId="0" applyNumberFormat="1" applyFont="1" applyFill="1" applyBorder="1" applyAlignment="1" applyProtection="1">
      <alignment horizontal="center" vertical="center"/>
      <protection locked="0"/>
    </xf>
    <xf numFmtId="0" fontId="36" fillId="34" borderId="10" xfId="46" applyNumberFormat="1" applyFont="1" applyFill="1" applyBorder="1" applyAlignment="1" applyProtection="1">
      <alignment horizontal="center" vertical="center"/>
      <protection locked="0"/>
    </xf>
    <xf numFmtId="41" fontId="5" fillId="0" borderId="0" xfId="46" applyFont="1" applyAlignment="1">
      <alignment vertical="center"/>
    </xf>
    <xf numFmtId="41" fontId="0" fillId="0" borderId="0" xfId="46" applyFont="1" applyAlignment="1">
      <alignment vertical="center"/>
    </xf>
    <xf numFmtId="41" fontId="60" fillId="0" borderId="0" xfId="46" applyFont="1" applyFill="1" applyBorder="1" applyAlignment="1">
      <alignment horizontal="center" vertical="center"/>
    </xf>
    <xf numFmtId="41" fontId="38" fillId="4" borderId="15" xfId="46" applyFont="1" applyFill="1" applyBorder="1" applyAlignment="1">
      <alignment horizontal="center" vertical="center"/>
    </xf>
    <xf numFmtId="41" fontId="38" fillId="4" borderId="10" xfId="46" applyFont="1" applyFill="1" applyBorder="1" applyAlignment="1">
      <alignment horizontal="center" vertical="center" wrapText="1"/>
    </xf>
    <xf numFmtId="41" fontId="38" fillId="0" borderId="26" xfId="46" applyFont="1" applyFill="1" applyBorder="1" applyAlignment="1">
      <alignment horizontal="center" vertical="center" wrapText="1"/>
    </xf>
    <xf numFmtId="41" fontId="39" fillId="0" borderId="27" xfId="46" applyFont="1" applyBorder="1" applyAlignment="1">
      <alignment vertical="center"/>
    </xf>
    <xf numFmtId="44" fontId="36" fillId="0" borderId="27" xfId="45" applyNumberFormat="1" applyFont="1" applyBorder="1" applyAlignment="1">
      <alignment vertical="center"/>
    </xf>
    <xf numFmtId="43" fontId="36" fillId="0" borderId="17" xfId="45" applyFont="1" applyBorder="1" applyAlignment="1">
      <alignment vertical="center"/>
    </xf>
    <xf numFmtId="4" fontId="0" fillId="0" borderId="0" xfId="46" applyNumberFormat="1" applyFont="1" applyAlignment="1">
      <alignment vertical="center"/>
    </xf>
    <xf numFmtId="41" fontId="38" fillId="4" borderId="10" xfId="46" applyFont="1" applyFill="1" applyBorder="1" applyAlignment="1">
      <alignment horizontal="center" vertical="center"/>
    </xf>
    <xf numFmtId="41" fontId="3" fillId="0" borderId="10" xfId="46" applyFont="1" applyBorder="1" applyAlignment="1">
      <alignment horizontal="center" vertical="center"/>
    </xf>
    <xf numFmtId="49" fontId="1" fillId="2" borderId="11" xfId="0" applyNumberFormat="1" applyFont="1" applyFill="1" applyBorder="1" applyAlignment="1">
      <alignment horizontal="center" vertical="center" wrapText="1"/>
    </xf>
    <xf numFmtId="43" fontId="9" fillId="2" borderId="15" xfId="0" applyNumberFormat="1" applyFont="1" applyFill="1" applyBorder="1" applyAlignment="1">
      <alignment horizontal="right" vertical="center"/>
    </xf>
    <xf numFmtId="43" fontId="9" fillId="2" borderId="19" xfId="0" applyNumberFormat="1" applyFont="1" applyFill="1" applyBorder="1" applyAlignment="1">
      <alignment horizontal="right" vertical="center"/>
    </xf>
    <xf numFmtId="43" fontId="9" fillId="2" borderId="11" xfId="0" applyNumberFormat="1" applyFont="1" applyFill="1" applyBorder="1" applyAlignment="1">
      <alignment horizontal="right" vertical="center"/>
    </xf>
    <xf numFmtId="43" fontId="1" fillId="2" borderId="28" xfId="0" applyNumberFormat="1" applyFont="1" applyFill="1" applyBorder="1" applyAlignment="1">
      <alignment horizontal="center" vertical="center"/>
    </xf>
    <xf numFmtId="44" fontId="36" fillId="34" borderId="10" xfId="46" applyNumberFormat="1" applyFont="1" applyFill="1" applyBorder="1" applyAlignment="1" applyProtection="1">
      <alignment horizontal="center" vertical="center"/>
      <protection locked="0"/>
    </xf>
    <xf numFmtId="41" fontId="38" fillId="4" borderId="15" xfId="46" applyFont="1" applyFill="1" applyBorder="1" applyAlignment="1" applyProtection="1">
      <alignment horizontal="center"/>
      <protection/>
    </xf>
    <xf numFmtId="44" fontId="0" fillId="0" borderId="10" xfId="45" applyNumberFormat="1" applyFont="1" applyBorder="1" applyAlignment="1" applyProtection="1">
      <alignment/>
      <protection/>
    </xf>
    <xf numFmtId="41" fontId="39" fillId="0" borderId="10" xfId="46" applyFont="1" applyBorder="1" applyAlignment="1" applyProtection="1">
      <alignment/>
      <protection/>
    </xf>
    <xf numFmtId="9" fontId="36" fillId="0" borderId="10" xfId="0" applyNumberFormat="1" applyFont="1" applyBorder="1" applyAlignment="1" applyProtection="1">
      <alignment horizontal="center"/>
      <protection/>
    </xf>
    <xf numFmtId="44" fontId="36" fillId="0" borderId="10" xfId="45" applyNumberFormat="1" applyFont="1" applyBorder="1" applyAlignment="1" applyProtection="1">
      <alignment/>
      <protection/>
    </xf>
    <xf numFmtId="41" fontId="36" fillId="0" borderId="10" xfId="46" applyFont="1" applyBorder="1" applyAlignment="1" applyProtection="1">
      <alignment horizontal="left"/>
      <protection/>
    </xf>
    <xf numFmtId="0" fontId="36" fillId="0" borderId="10" xfId="0" applyFont="1" applyBorder="1" applyAlignment="1" applyProtection="1">
      <alignment horizontal="center"/>
      <protection/>
    </xf>
    <xf numFmtId="43" fontId="36" fillId="0" borderId="10" xfId="45" applyFont="1" applyBorder="1" applyAlignment="1" applyProtection="1">
      <alignment/>
      <protection/>
    </xf>
    <xf numFmtId="44" fontId="36" fillId="34" borderId="10" xfId="45" applyNumberFormat="1" applyFont="1" applyFill="1" applyBorder="1" applyAlignment="1" applyProtection="1">
      <alignment/>
      <protection locked="0"/>
    </xf>
    <xf numFmtId="43" fontId="12" fillId="33" borderId="15" xfId="0" applyNumberFormat="1" applyFont="1" applyFill="1" applyBorder="1" applyAlignment="1">
      <alignment horizontal="center" vertical="center" wrapText="1"/>
    </xf>
    <xf numFmtId="43" fontId="12" fillId="33" borderId="19" xfId="0" applyNumberFormat="1" applyFont="1" applyFill="1" applyBorder="1" applyAlignment="1">
      <alignment horizontal="center" vertical="center" wrapText="1"/>
    </xf>
    <xf numFmtId="43" fontId="12" fillId="33" borderId="11" xfId="0" applyNumberFormat="1" applyFont="1" applyFill="1" applyBorder="1" applyAlignment="1">
      <alignment horizontal="center" vertical="center" wrapText="1"/>
    </xf>
    <xf numFmtId="43" fontId="0" fillId="0" borderId="10" xfId="0" applyNumberFormat="1" applyFont="1" applyFill="1" applyBorder="1" applyAlignment="1">
      <alignment horizontal="left" vertical="center"/>
    </xf>
    <xf numFmtId="43" fontId="1" fillId="2" borderId="15" xfId="0" applyNumberFormat="1" applyFont="1" applyFill="1" applyBorder="1" applyAlignment="1">
      <alignment horizontal="center" vertical="center"/>
    </xf>
    <xf numFmtId="43" fontId="1" fillId="2" borderId="19" xfId="0" applyNumberFormat="1" applyFont="1" applyFill="1" applyBorder="1" applyAlignment="1">
      <alignment horizontal="center" vertical="center"/>
    </xf>
    <xf numFmtId="43" fontId="0" fillId="0" borderId="29" xfId="0" applyNumberFormat="1" applyFill="1" applyBorder="1" applyAlignment="1">
      <alignment horizontal="center" vertical="center"/>
    </xf>
    <xf numFmtId="43" fontId="0" fillId="0" borderId="15" xfId="0" applyNumberFormat="1" applyFont="1" applyFill="1" applyBorder="1" applyAlignment="1">
      <alignment horizontal="left" vertical="center"/>
    </xf>
    <xf numFmtId="43" fontId="0" fillId="0" borderId="19" xfId="0" applyNumberFormat="1" applyFont="1" applyFill="1" applyBorder="1" applyAlignment="1">
      <alignment horizontal="left" vertical="center"/>
    </xf>
    <xf numFmtId="43" fontId="0" fillId="0" borderId="11" xfId="0" applyNumberFormat="1" applyFont="1" applyFill="1" applyBorder="1" applyAlignment="1">
      <alignment horizontal="left" vertical="center"/>
    </xf>
    <xf numFmtId="43" fontId="1" fillId="14" borderId="15" xfId="0" applyNumberFormat="1" applyFont="1" applyFill="1" applyBorder="1" applyAlignment="1">
      <alignment horizontal="center" vertical="center"/>
    </xf>
    <xf numFmtId="43" fontId="1" fillId="14" borderId="19" xfId="0" applyNumberFormat="1" applyFont="1" applyFill="1" applyBorder="1" applyAlignment="1">
      <alignment horizontal="center" vertical="center"/>
    </xf>
    <xf numFmtId="43" fontId="1" fillId="14" borderId="11" xfId="0" applyNumberFormat="1" applyFont="1" applyFill="1" applyBorder="1" applyAlignment="1">
      <alignment horizontal="center" vertical="center"/>
    </xf>
    <xf numFmtId="43" fontId="0" fillId="0" borderId="27" xfId="0" applyNumberFormat="1" applyFont="1" applyFill="1" applyBorder="1" applyAlignment="1">
      <alignment horizontal="left" vertical="center"/>
    </xf>
    <xf numFmtId="43" fontId="0" fillId="0" borderId="0" xfId="0" applyNumberFormat="1" applyFill="1" applyBorder="1" applyAlignment="1">
      <alignment horizontal="left" vertical="center"/>
    </xf>
    <xf numFmtId="43" fontId="0" fillId="0" borderId="30" xfId="0" applyNumberFormat="1" applyFill="1" applyBorder="1" applyAlignment="1">
      <alignment horizontal="left" vertical="center"/>
    </xf>
    <xf numFmtId="43" fontId="0" fillId="0" borderId="19" xfId="0" applyNumberFormat="1" applyFill="1" applyBorder="1" applyAlignment="1">
      <alignment horizontal="left" vertical="center"/>
    </xf>
    <xf numFmtId="43" fontId="0" fillId="0" borderId="11" xfId="0" applyNumberFormat="1" applyFill="1" applyBorder="1" applyAlignment="1">
      <alignment horizontal="left" vertical="center"/>
    </xf>
    <xf numFmtId="49" fontId="0" fillId="0" borderId="26" xfId="0" applyNumberFormat="1" applyFont="1" applyFill="1" applyBorder="1" applyAlignment="1" quotePrefix="1">
      <alignment horizontal="center" vertical="center"/>
    </xf>
    <xf numFmtId="49" fontId="0" fillId="0" borderId="29"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3" fontId="1" fillId="2" borderId="15" xfId="0" applyNumberFormat="1" applyFont="1" applyFill="1" applyBorder="1" applyAlignment="1">
      <alignment horizontal="right" vertical="center" wrapText="1"/>
    </xf>
    <xf numFmtId="43" fontId="1" fillId="2" borderId="19" xfId="0" applyNumberFormat="1" applyFont="1" applyFill="1" applyBorder="1" applyAlignment="1">
      <alignment horizontal="right" vertical="center" wrapText="1"/>
    </xf>
    <xf numFmtId="43" fontId="1" fillId="2" borderId="11" xfId="0" applyNumberFormat="1" applyFont="1" applyFill="1" applyBorder="1" applyAlignment="1">
      <alignment horizontal="right" vertical="center" wrapText="1"/>
    </xf>
    <xf numFmtId="43" fontId="1" fillId="2" borderId="28" xfId="0" applyNumberFormat="1" applyFont="1" applyFill="1" applyBorder="1" applyAlignment="1">
      <alignment horizontal="right" vertical="center"/>
    </xf>
    <xf numFmtId="43" fontId="1" fillId="2" borderId="31" xfId="0" applyNumberFormat="1" applyFont="1" applyFill="1" applyBorder="1" applyAlignment="1">
      <alignment horizontal="right" vertical="center"/>
    </xf>
    <xf numFmtId="43" fontId="1" fillId="2" borderId="32" xfId="0" applyNumberFormat="1" applyFont="1" applyFill="1" applyBorder="1" applyAlignment="1">
      <alignment horizontal="right" vertical="center"/>
    </xf>
    <xf numFmtId="43" fontId="0" fillId="0" borderId="0" xfId="0" applyNumberFormat="1" applyFill="1" applyBorder="1" applyAlignment="1">
      <alignment horizontal="center" vertical="center"/>
    </xf>
    <xf numFmtId="43" fontId="1" fillId="2" borderId="33" xfId="0" applyNumberFormat="1" applyFont="1" applyFill="1" applyBorder="1" applyAlignment="1">
      <alignment horizontal="right" vertical="center"/>
    </xf>
    <xf numFmtId="43" fontId="1" fillId="2" borderId="34" xfId="0" applyNumberFormat="1" applyFont="1" applyFill="1" applyBorder="1" applyAlignment="1">
      <alignment horizontal="right" vertical="center"/>
    </xf>
    <xf numFmtId="43" fontId="1" fillId="2" borderId="15" xfId="0" applyNumberFormat="1" applyFont="1" applyFill="1" applyBorder="1" applyAlignment="1">
      <alignment horizontal="right" vertical="center"/>
    </xf>
    <xf numFmtId="43" fontId="1" fillId="2" borderId="19" xfId="0" applyNumberFormat="1" applyFont="1" applyFill="1" applyBorder="1" applyAlignment="1">
      <alignment horizontal="right" vertical="center"/>
    </xf>
    <xf numFmtId="43" fontId="1" fillId="2" borderId="11" xfId="0" applyNumberFormat="1" applyFont="1" applyFill="1" applyBorder="1" applyAlignment="1">
      <alignment horizontal="right" vertical="center"/>
    </xf>
    <xf numFmtId="43" fontId="0" fillId="0" borderId="35" xfId="0" applyNumberFormat="1" applyFont="1" applyFill="1" applyBorder="1" applyAlignment="1">
      <alignment horizontal="left" vertical="center"/>
    </xf>
    <xf numFmtId="43" fontId="0" fillId="0" borderId="36" xfId="0" applyNumberFormat="1" applyFont="1" applyFill="1" applyBorder="1" applyAlignment="1">
      <alignment horizontal="left" vertical="center"/>
    </xf>
    <xf numFmtId="43" fontId="0" fillId="0" borderId="14" xfId="0" applyNumberFormat="1" applyFont="1" applyFill="1" applyBorder="1" applyAlignment="1">
      <alignment horizontal="left" vertical="center"/>
    </xf>
    <xf numFmtId="43" fontId="0" fillId="0" borderId="25" xfId="0" applyNumberFormat="1" applyFont="1" applyFill="1" applyBorder="1" applyAlignment="1">
      <alignment horizontal="left" vertical="center"/>
    </xf>
    <xf numFmtId="43" fontId="0" fillId="0" borderId="26" xfId="0" applyNumberFormat="1" applyFont="1" applyFill="1" applyBorder="1" applyAlignment="1">
      <alignment horizontal="left" vertical="center"/>
    </xf>
    <xf numFmtId="43" fontId="0" fillId="0" borderId="29" xfId="0" applyNumberFormat="1" applyFill="1" applyBorder="1" applyAlignment="1">
      <alignment horizontal="left" vertical="center"/>
    </xf>
    <xf numFmtId="43" fontId="0" fillId="0" borderId="13" xfId="0" applyNumberFormat="1" applyFill="1" applyBorder="1" applyAlignment="1">
      <alignment horizontal="left" vertical="center"/>
    </xf>
    <xf numFmtId="43" fontId="1" fillId="0" borderId="0" xfId="0" applyNumberFormat="1" applyFont="1" applyFill="1" applyBorder="1" applyAlignment="1">
      <alignment horizontal="center" vertical="center"/>
    </xf>
    <xf numFmtId="43" fontId="1" fillId="33" borderId="37" xfId="0" applyNumberFormat="1" applyFont="1" applyFill="1" applyBorder="1" applyAlignment="1">
      <alignment horizontal="center" vertical="center"/>
    </xf>
    <xf numFmtId="43" fontId="1" fillId="33" borderId="38" xfId="0" applyNumberFormat="1" applyFont="1" applyFill="1" applyBorder="1" applyAlignment="1">
      <alignment horizontal="center" vertical="center"/>
    </xf>
    <xf numFmtId="43" fontId="1" fillId="33" borderId="39" xfId="0" applyNumberFormat="1" applyFont="1" applyFill="1" applyBorder="1" applyAlignment="1">
      <alignment horizontal="center" vertical="center"/>
    </xf>
    <xf numFmtId="43" fontId="1" fillId="2" borderId="28" xfId="0" applyNumberFormat="1" applyFont="1" applyFill="1" applyBorder="1" applyAlignment="1">
      <alignment horizontal="center" vertical="center"/>
    </xf>
    <xf numFmtId="43" fontId="1" fillId="2" borderId="40" xfId="0" applyNumberFormat="1" applyFont="1" applyFill="1" applyBorder="1" applyAlignment="1">
      <alignment horizontal="center" vertical="center"/>
    </xf>
    <xf numFmtId="43" fontId="1" fillId="2" borderId="31" xfId="0" applyNumberFormat="1" applyFont="1" applyFill="1" applyBorder="1" applyAlignment="1">
      <alignment horizontal="center" vertical="center"/>
    </xf>
    <xf numFmtId="43" fontId="1" fillId="0" borderId="0" xfId="0" applyNumberFormat="1" applyFont="1" applyBorder="1" applyAlignment="1">
      <alignment horizontal="center" vertical="center"/>
    </xf>
    <xf numFmtId="43" fontId="1" fillId="14" borderId="26" xfId="0" applyNumberFormat="1" applyFont="1" applyFill="1" applyBorder="1" applyAlignment="1">
      <alignment horizontal="center" vertical="center"/>
    </xf>
    <xf numFmtId="43" fontId="1" fillId="14" borderId="29" xfId="0" applyNumberFormat="1" applyFont="1" applyFill="1" applyBorder="1" applyAlignment="1">
      <alignment horizontal="center" vertical="center"/>
    </xf>
    <xf numFmtId="43" fontId="1" fillId="14" borderId="13" xfId="0" applyNumberFormat="1" applyFont="1" applyFill="1" applyBorder="1" applyAlignment="1">
      <alignment horizontal="center" vertical="center"/>
    </xf>
    <xf numFmtId="43" fontId="1" fillId="14" borderId="17" xfId="0" applyNumberFormat="1" applyFont="1" applyFill="1" applyBorder="1" applyAlignment="1">
      <alignment horizontal="center" vertical="center"/>
    </xf>
    <xf numFmtId="43" fontId="1" fillId="14" borderId="18" xfId="0" applyNumberFormat="1" applyFont="1" applyFill="1" applyBorder="1" applyAlignment="1">
      <alignment horizontal="center" vertical="center"/>
    </xf>
    <xf numFmtId="43" fontId="1" fillId="14" borderId="12" xfId="0" applyNumberFormat="1" applyFont="1" applyFill="1" applyBorder="1" applyAlignment="1">
      <alignment horizontal="center" vertical="center"/>
    </xf>
    <xf numFmtId="43" fontId="0" fillId="0" borderId="41" xfId="0" applyNumberFormat="1" applyFill="1" applyBorder="1" applyAlignment="1">
      <alignment horizontal="center" vertical="center"/>
    </xf>
    <xf numFmtId="49" fontId="1" fillId="2" borderId="15" xfId="0" applyNumberFormat="1" applyFont="1" applyFill="1" applyBorder="1" applyAlignment="1" applyProtection="1">
      <alignment horizontal="center" vertical="center" wrapText="1"/>
      <protection locked="0"/>
    </xf>
    <xf numFmtId="49" fontId="1" fillId="2" borderId="19" xfId="0" applyNumberFormat="1" applyFont="1" applyFill="1" applyBorder="1" applyAlignment="1" applyProtection="1">
      <alignment horizontal="center" vertical="center" wrapText="1"/>
      <protection locked="0"/>
    </xf>
    <xf numFmtId="49" fontId="1" fillId="2" borderId="11" xfId="0" applyNumberFormat="1" applyFont="1" applyFill="1" applyBorder="1" applyAlignment="1" applyProtection="1">
      <alignment horizontal="center" vertical="center" wrapText="1"/>
      <protection locked="0"/>
    </xf>
    <xf numFmtId="49" fontId="0" fillId="0" borderId="15" xfId="0" applyNumberFormat="1" applyFont="1" applyFill="1" applyBorder="1" applyAlignment="1">
      <alignment horizontal="left" vertical="center" wrapText="1"/>
    </xf>
    <xf numFmtId="49" fontId="0" fillId="0" borderId="19" xfId="0" applyNumberFormat="1" applyFont="1" applyFill="1" applyBorder="1" applyAlignment="1">
      <alignment horizontal="left" vertical="center" wrapText="1"/>
    </xf>
    <xf numFmtId="49" fontId="0" fillId="0" borderId="11" xfId="0" applyNumberFormat="1" applyFont="1" applyFill="1" applyBorder="1" applyAlignment="1">
      <alignment horizontal="left" vertical="center" wrapText="1"/>
    </xf>
    <xf numFmtId="43" fontId="0" fillId="0" borderId="17" xfId="0" applyNumberFormat="1" applyFont="1" applyFill="1" applyBorder="1" applyAlignment="1">
      <alignment horizontal="left" vertical="center" wrapText="1"/>
    </xf>
    <xf numFmtId="43" fontId="0" fillId="0" borderId="18" xfId="0" applyNumberFormat="1" applyFont="1" applyFill="1" applyBorder="1" applyAlignment="1">
      <alignment horizontal="left" vertical="center" wrapText="1"/>
    </xf>
    <xf numFmtId="43" fontId="0" fillId="0" borderId="12" xfId="0" applyNumberFormat="1" applyFont="1" applyFill="1" applyBorder="1" applyAlignment="1">
      <alignment horizontal="left" vertical="center" wrapText="1"/>
    </xf>
    <xf numFmtId="43" fontId="9" fillId="2" borderId="15" xfId="0" applyNumberFormat="1" applyFont="1" applyFill="1" applyBorder="1" applyAlignment="1">
      <alignment horizontal="right" vertical="center"/>
    </xf>
    <xf numFmtId="43" fontId="9" fillId="2" borderId="19" xfId="0" applyNumberFormat="1" applyFont="1" applyFill="1" applyBorder="1" applyAlignment="1">
      <alignment horizontal="right" vertical="center"/>
    </xf>
    <xf numFmtId="43" fontId="9" fillId="2" borderId="11" xfId="0" applyNumberFormat="1" applyFont="1" applyFill="1" applyBorder="1" applyAlignment="1">
      <alignment horizontal="right" vertical="center"/>
    </xf>
    <xf numFmtId="43" fontId="0" fillId="0" borderId="15" xfId="0" applyNumberFormat="1" applyFont="1" applyFill="1" applyBorder="1" applyAlignment="1">
      <alignment horizontal="center" vertical="center" wrapText="1"/>
    </xf>
    <xf numFmtId="43" fontId="0" fillId="0" borderId="19"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43" fontId="0" fillId="0" borderId="15" xfId="0" applyNumberFormat="1" applyFont="1" applyFill="1" applyBorder="1" applyAlignment="1">
      <alignment horizontal="left" vertical="center" wrapText="1"/>
    </xf>
    <xf numFmtId="43" fontId="0" fillId="0" borderId="19" xfId="0" applyNumberFormat="1" applyFont="1" applyFill="1" applyBorder="1" applyAlignment="1">
      <alignment horizontal="left" vertical="center" wrapText="1"/>
    </xf>
    <xf numFmtId="43" fontId="10" fillId="2" borderId="15" xfId="0" applyNumberFormat="1" applyFont="1" applyFill="1" applyBorder="1" applyAlignment="1">
      <alignment horizontal="right" vertical="center"/>
    </xf>
    <xf numFmtId="43" fontId="10" fillId="2" borderId="19" xfId="0" applyNumberFormat="1" applyFont="1" applyFill="1" applyBorder="1" applyAlignment="1">
      <alignment horizontal="right" vertical="center"/>
    </xf>
    <xf numFmtId="43" fontId="10" fillId="2" borderId="11" xfId="0" applyNumberFormat="1" applyFont="1" applyFill="1" applyBorder="1" applyAlignment="1">
      <alignment horizontal="right" vertical="center"/>
    </xf>
    <xf numFmtId="43" fontId="1" fillId="2" borderId="11" xfId="0" applyNumberFormat="1" applyFont="1" applyFill="1" applyBorder="1" applyAlignment="1">
      <alignment horizontal="center" vertical="center"/>
    </xf>
    <xf numFmtId="43" fontId="0" fillId="0" borderId="11" xfId="0" applyNumberFormat="1" applyFont="1" applyFill="1" applyBorder="1" applyAlignment="1">
      <alignment horizontal="left" vertical="center" wrapText="1"/>
    </xf>
    <xf numFmtId="43" fontId="0" fillId="0" borderId="15" xfId="0" applyNumberFormat="1" applyFont="1" applyFill="1" applyBorder="1" applyAlignment="1">
      <alignment horizontal="center" vertical="center"/>
    </xf>
    <xf numFmtId="43" fontId="0" fillId="0" borderId="19" xfId="0" applyNumberFormat="1" applyFill="1" applyBorder="1" applyAlignment="1">
      <alignment horizontal="center" vertical="center"/>
    </xf>
    <xf numFmtId="43" fontId="0" fillId="0" borderId="11" xfId="0" applyNumberFormat="1" applyFill="1" applyBorder="1" applyAlignment="1">
      <alignment horizontal="center" vertical="center"/>
    </xf>
    <xf numFmtId="49" fontId="0" fillId="0" borderId="17" xfId="0" applyNumberFormat="1" applyFont="1" applyFill="1" applyBorder="1" applyAlignment="1" quotePrefix="1">
      <alignment horizontal="center" vertical="center" wrapText="1"/>
    </xf>
    <xf numFmtId="49" fontId="0" fillId="0" borderId="18"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1" fillId="2" borderId="19" xfId="0" applyNumberFormat="1" applyFont="1" applyFill="1" applyBorder="1" applyAlignment="1">
      <alignment horizontal="center" vertical="center" wrapText="1"/>
    </xf>
    <xf numFmtId="49" fontId="0" fillId="0" borderId="27" xfId="0" applyNumberFormat="1" applyFont="1" applyFill="1" applyBorder="1" applyAlignment="1" quotePrefix="1">
      <alignment horizontal="center" vertical="center"/>
    </xf>
    <xf numFmtId="49" fontId="0" fillId="0" borderId="0"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43" fontId="0" fillId="0" borderId="17" xfId="0" applyNumberFormat="1" applyFont="1" applyFill="1" applyBorder="1" applyAlignment="1">
      <alignment horizontal="center" vertical="center"/>
    </xf>
    <xf numFmtId="43" fontId="0" fillId="0" borderId="18" xfId="0" applyNumberFormat="1" applyFont="1" applyFill="1" applyBorder="1" applyAlignment="1">
      <alignment horizontal="center" vertical="center"/>
    </xf>
    <xf numFmtId="43" fontId="0" fillId="0" borderId="12" xfId="0" applyNumberFormat="1" applyFont="1" applyFill="1" applyBorder="1" applyAlignment="1">
      <alignment horizontal="center" vertical="center"/>
    </xf>
    <xf numFmtId="43" fontId="0" fillId="33" borderId="15" xfId="0" applyNumberFormat="1" applyFont="1" applyFill="1" applyBorder="1" applyAlignment="1">
      <alignment horizontal="center" vertical="center" wrapText="1"/>
    </xf>
    <xf numFmtId="43" fontId="0" fillId="33" borderId="19" xfId="0" applyNumberFormat="1" applyFont="1" applyFill="1" applyBorder="1" applyAlignment="1">
      <alignment horizontal="center" vertical="center" wrapText="1"/>
    </xf>
    <xf numFmtId="43" fontId="0" fillId="0" borderId="0" xfId="0" applyNumberFormat="1" applyFill="1" applyAlignment="1">
      <alignment vertical="center" wrapText="1"/>
    </xf>
    <xf numFmtId="43" fontId="9" fillId="2" borderId="15" xfId="0" applyNumberFormat="1" applyFont="1" applyFill="1" applyBorder="1" applyAlignment="1">
      <alignment horizontal="right" vertical="center" wrapText="1"/>
    </xf>
    <xf numFmtId="43" fontId="9" fillId="2" borderId="19" xfId="0" applyNumberFormat="1" applyFont="1" applyFill="1" applyBorder="1" applyAlignment="1">
      <alignment horizontal="right" vertical="center" wrapText="1"/>
    </xf>
    <xf numFmtId="43" fontId="9" fillId="2" borderId="11" xfId="0" applyNumberFormat="1" applyFont="1" applyFill="1" applyBorder="1" applyAlignment="1">
      <alignment horizontal="right" vertical="center" wrapText="1"/>
    </xf>
    <xf numFmtId="49" fontId="0" fillId="0" borderId="0" xfId="0" applyNumberFormat="1" applyFont="1" applyFill="1" applyAlignment="1">
      <alignment horizontal="center" vertical="center"/>
    </xf>
    <xf numFmtId="49" fontId="0" fillId="0" borderId="15"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3" fontId="9" fillId="14" borderId="26" xfId="0" applyNumberFormat="1" applyFont="1" applyFill="1" applyBorder="1" applyAlignment="1">
      <alignment horizontal="center" vertical="center"/>
    </xf>
    <xf numFmtId="43" fontId="9" fillId="14" borderId="29" xfId="0" applyNumberFormat="1" applyFont="1" applyFill="1" applyBorder="1" applyAlignment="1">
      <alignment horizontal="center" vertical="center"/>
    </xf>
    <xf numFmtId="43" fontId="9" fillId="14" borderId="13" xfId="0" applyNumberFormat="1" applyFont="1" applyFill="1" applyBorder="1" applyAlignment="1">
      <alignment horizontal="center" vertical="center"/>
    </xf>
    <xf numFmtId="43" fontId="1" fillId="2" borderId="17" xfId="0" applyNumberFormat="1" applyFont="1" applyFill="1" applyBorder="1" applyAlignment="1">
      <alignment horizontal="center" vertical="center"/>
    </xf>
    <xf numFmtId="43" fontId="1" fillId="2" borderId="18" xfId="0" applyNumberFormat="1" applyFont="1" applyFill="1" applyBorder="1" applyAlignment="1">
      <alignment horizontal="center" vertical="center"/>
    </xf>
    <xf numFmtId="43" fontId="1" fillId="2" borderId="12" xfId="0" applyNumberFormat="1" applyFont="1" applyFill="1" applyBorder="1" applyAlignment="1">
      <alignment horizontal="center" vertical="center"/>
    </xf>
    <xf numFmtId="43" fontId="1" fillId="2" borderId="26" xfId="0" applyNumberFormat="1" applyFont="1" applyFill="1" applyBorder="1" applyAlignment="1">
      <alignment horizontal="center" vertical="center"/>
    </xf>
    <xf numFmtId="43" fontId="1" fillId="2" borderId="29" xfId="0" applyNumberFormat="1" applyFont="1" applyFill="1" applyBorder="1" applyAlignment="1">
      <alignment horizontal="center" vertical="center"/>
    </xf>
    <xf numFmtId="43" fontId="1" fillId="2" borderId="13" xfId="0" applyNumberFormat="1" applyFont="1" applyFill="1" applyBorder="1" applyAlignment="1">
      <alignment horizontal="center" vertical="center"/>
    </xf>
    <xf numFmtId="43" fontId="2" fillId="0" borderId="0" xfId="0" applyNumberFormat="1" applyFont="1" applyFill="1" applyBorder="1" applyAlignment="1">
      <alignment horizontal="center" vertical="center"/>
    </xf>
    <xf numFmtId="43" fontId="0" fillId="0" borderId="29" xfId="0" applyNumberFormat="1" applyBorder="1" applyAlignment="1">
      <alignment horizontal="center" vertical="center"/>
    </xf>
    <xf numFmtId="43" fontId="0" fillId="0" borderId="17" xfId="0" applyNumberFormat="1" applyFont="1" applyFill="1" applyBorder="1" applyAlignment="1" quotePrefix="1">
      <alignment horizontal="center" vertical="center"/>
    </xf>
    <xf numFmtId="43" fontId="0" fillId="0" borderId="18" xfId="0" applyNumberFormat="1" applyFont="1" applyFill="1" applyBorder="1" applyAlignment="1" quotePrefix="1">
      <alignment horizontal="center" vertical="center"/>
    </xf>
    <xf numFmtId="43" fontId="0" fillId="0" borderId="12" xfId="0" applyNumberFormat="1" applyFont="1" applyFill="1" applyBorder="1" applyAlignment="1" quotePrefix="1">
      <alignment horizontal="center" vertical="center"/>
    </xf>
    <xf numFmtId="44" fontId="40" fillId="34" borderId="15" xfId="45" applyNumberFormat="1" applyFont="1" applyFill="1" applyBorder="1" applyAlignment="1" applyProtection="1">
      <alignment horizontal="center" vertical="center"/>
      <protection locked="0"/>
    </xf>
    <xf numFmtId="44" fontId="40" fillId="34" borderId="19" xfId="45" applyNumberFormat="1" applyFont="1" applyFill="1" applyBorder="1" applyAlignment="1" applyProtection="1">
      <alignment horizontal="center" vertical="center"/>
      <protection locked="0"/>
    </xf>
    <xf numFmtId="44" fontId="40" fillId="34" borderId="11" xfId="45" applyNumberFormat="1" applyFont="1" applyFill="1" applyBorder="1" applyAlignment="1" applyProtection="1">
      <alignment horizontal="center" vertical="center"/>
      <protection locked="0"/>
    </xf>
    <xf numFmtId="41" fontId="38" fillId="4" borderId="15" xfId="46" applyFont="1" applyFill="1" applyBorder="1" applyAlignment="1" applyProtection="1">
      <alignment horizontal="center"/>
      <protection/>
    </xf>
    <xf numFmtId="41" fontId="38" fillId="4" borderId="19" xfId="46" applyFont="1" applyFill="1" applyBorder="1" applyAlignment="1" applyProtection="1">
      <alignment horizontal="center"/>
      <protection/>
    </xf>
    <xf numFmtId="41" fontId="38" fillId="4" borderId="11" xfId="46" applyFont="1" applyFill="1" applyBorder="1" applyAlignment="1" applyProtection="1">
      <alignment horizontal="center"/>
      <protection/>
    </xf>
    <xf numFmtId="41" fontId="4" fillId="4" borderId="26" xfId="46" applyFont="1" applyFill="1" applyBorder="1" applyAlignment="1" applyProtection="1">
      <alignment horizontal="center" vertical="center"/>
      <protection/>
    </xf>
    <xf numFmtId="41" fontId="4" fillId="4" borderId="29" xfId="46" applyFont="1" applyFill="1" applyBorder="1" applyAlignment="1" applyProtection="1">
      <alignment horizontal="center" vertical="center"/>
      <protection/>
    </xf>
    <xf numFmtId="41" fontId="4" fillId="4" borderId="13" xfId="46" applyFont="1" applyFill="1" applyBorder="1" applyAlignment="1" applyProtection="1">
      <alignment horizontal="center" vertical="center"/>
      <protection/>
    </xf>
    <xf numFmtId="41" fontId="4" fillId="4" borderId="27" xfId="46" applyFont="1" applyFill="1" applyBorder="1" applyAlignment="1" applyProtection="1">
      <alignment horizontal="center"/>
      <protection/>
    </xf>
    <xf numFmtId="41" fontId="4" fillId="4" borderId="0" xfId="46" applyFont="1" applyFill="1" applyBorder="1" applyAlignment="1" applyProtection="1">
      <alignment horizontal="center"/>
      <protection/>
    </xf>
    <xf numFmtId="41" fontId="4" fillId="4" borderId="30" xfId="46" applyFont="1" applyFill="1" applyBorder="1" applyAlignment="1" applyProtection="1">
      <alignment horizontal="center"/>
      <protection/>
    </xf>
    <xf numFmtId="41" fontId="2" fillId="4" borderId="17" xfId="46" applyFont="1" applyFill="1" applyBorder="1" applyAlignment="1" applyProtection="1">
      <alignment horizontal="center"/>
      <protection/>
    </xf>
    <xf numFmtId="41" fontId="2" fillId="4" borderId="18" xfId="46" applyFont="1" applyFill="1" applyBorder="1" applyAlignment="1" applyProtection="1">
      <alignment horizontal="center"/>
      <protection/>
    </xf>
    <xf numFmtId="41" fontId="2" fillId="4" borderId="12" xfId="46" applyFont="1" applyFill="1" applyBorder="1" applyAlignment="1" applyProtection="1">
      <alignment horizontal="center"/>
      <protection/>
    </xf>
    <xf numFmtId="41" fontId="15" fillId="4" borderId="15" xfId="46" applyFont="1" applyFill="1" applyBorder="1" applyAlignment="1">
      <alignment horizontal="center" vertical="center"/>
    </xf>
    <xf numFmtId="41" fontId="15" fillId="4" borderId="19" xfId="46" applyFont="1" applyFill="1" applyBorder="1" applyAlignment="1">
      <alignment horizontal="center" vertical="center"/>
    </xf>
    <xf numFmtId="41" fontId="15" fillId="4" borderId="11" xfId="46" applyFont="1" applyFill="1" applyBorder="1" applyAlignment="1">
      <alignment horizontal="center" vertical="center"/>
    </xf>
    <xf numFmtId="185" fontId="2" fillId="0" borderId="15" xfId="46" applyNumberFormat="1" applyFont="1" applyBorder="1" applyAlignment="1">
      <alignment horizontal="center" vertical="center"/>
    </xf>
    <xf numFmtId="185" fontId="2" fillId="0" borderId="11" xfId="46" applyNumberFormat="1" applyFont="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4">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238125</xdr:colOff>
      <xdr:row>22</xdr:row>
      <xdr:rowOff>190500</xdr:rowOff>
    </xdr:from>
    <xdr:ext cx="1304925" cy="276225"/>
    <xdr:sp fLocksText="0">
      <xdr:nvSpPr>
        <xdr:cNvPr id="1" name="CasellaDiTesto 1"/>
        <xdr:cNvSpPr txBox="1">
          <a:spLocks noChangeArrowheads="1"/>
        </xdr:cNvSpPr>
      </xdr:nvSpPr>
      <xdr:spPr>
        <a:xfrm>
          <a:off x="7048500" y="4286250"/>
          <a:ext cx="13049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238125</xdr:colOff>
      <xdr:row>41</xdr:row>
      <xdr:rowOff>0</xdr:rowOff>
    </xdr:from>
    <xdr:ext cx="180975" cy="266700"/>
    <xdr:sp fLocksText="0">
      <xdr:nvSpPr>
        <xdr:cNvPr id="2" name="CasellaDiTesto 3"/>
        <xdr:cNvSpPr txBox="1">
          <a:spLocks noChangeArrowheads="1"/>
        </xdr:cNvSpPr>
      </xdr:nvSpPr>
      <xdr:spPr>
        <a:xfrm>
          <a:off x="7048500" y="9067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238125</xdr:colOff>
      <xdr:row>58</xdr:row>
      <xdr:rowOff>0</xdr:rowOff>
    </xdr:from>
    <xdr:ext cx="180975" cy="257175"/>
    <xdr:sp fLocksText="0">
      <xdr:nvSpPr>
        <xdr:cNvPr id="3" name="CasellaDiTesto 4"/>
        <xdr:cNvSpPr txBox="1">
          <a:spLocks noChangeArrowheads="1"/>
        </xdr:cNvSpPr>
      </xdr:nvSpPr>
      <xdr:spPr>
        <a:xfrm>
          <a:off x="7048500" y="13277850"/>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238125</xdr:colOff>
      <xdr:row>69</xdr:row>
      <xdr:rowOff>0</xdr:rowOff>
    </xdr:from>
    <xdr:ext cx="180975" cy="266700"/>
    <xdr:sp fLocksText="0">
      <xdr:nvSpPr>
        <xdr:cNvPr id="4" name="CasellaDiTesto 5"/>
        <xdr:cNvSpPr txBox="1">
          <a:spLocks noChangeArrowheads="1"/>
        </xdr:cNvSpPr>
      </xdr:nvSpPr>
      <xdr:spPr>
        <a:xfrm>
          <a:off x="7048500" y="150399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238125</xdr:colOff>
      <xdr:row>30</xdr:row>
      <xdr:rowOff>200025</xdr:rowOff>
    </xdr:from>
    <xdr:ext cx="180975" cy="266700"/>
    <xdr:sp fLocksText="0">
      <xdr:nvSpPr>
        <xdr:cNvPr id="5" name="CasellaDiTesto 6"/>
        <xdr:cNvSpPr txBox="1">
          <a:spLocks noChangeArrowheads="1"/>
        </xdr:cNvSpPr>
      </xdr:nvSpPr>
      <xdr:spPr>
        <a:xfrm>
          <a:off x="7048500" y="69913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238125</xdr:colOff>
      <xdr:row>30</xdr:row>
      <xdr:rowOff>200025</xdr:rowOff>
    </xdr:from>
    <xdr:ext cx="180975" cy="266700"/>
    <xdr:sp fLocksText="0">
      <xdr:nvSpPr>
        <xdr:cNvPr id="6" name="CasellaDiTesto 7"/>
        <xdr:cNvSpPr txBox="1">
          <a:spLocks noChangeArrowheads="1"/>
        </xdr:cNvSpPr>
      </xdr:nvSpPr>
      <xdr:spPr>
        <a:xfrm>
          <a:off x="7048500" y="69913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103"/>
  <sheetViews>
    <sheetView tabSelected="1" zoomScale="110" zoomScaleNormal="110" zoomScaleSheetLayoutView="100" zoomScalePageLayoutView="90" workbookViewId="0" topLeftCell="A68">
      <selection activeCell="F99" activeCellId="12" sqref="F99"/>
    </sheetView>
  </sheetViews>
  <sheetFormatPr defaultColWidth="9.140625" defaultRowHeight="12.75" outlineLevelRow="1"/>
  <cols>
    <col min="1" max="1" width="16.28125" style="6" customWidth="1"/>
    <col min="2" max="2" width="3.00390625" style="6" customWidth="1"/>
    <col min="3" max="3" width="13.7109375" style="6" customWidth="1"/>
    <col min="4" max="4" width="9.7109375" style="6" bestFit="1" customWidth="1"/>
    <col min="5" max="5" width="19.28125" style="6" customWidth="1"/>
    <col min="6" max="6" width="8.7109375" style="6" customWidth="1"/>
    <col min="7" max="7" width="31.421875" style="6" customWidth="1"/>
    <col min="8" max="8" width="11.28125" style="7" bestFit="1" customWidth="1"/>
    <col min="9" max="16384" width="9.140625" style="7" customWidth="1"/>
  </cols>
  <sheetData>
    <row r="1" spans="1:7" s="5" customFormat="1" ht="21.75" customHeight="1">
      <c r="A1" s="206" t="s">
        <v>94</v>
      </c>
      <c r="B1" s="207"/>
      <c r="C1" s="207"/>
      <c r="D1" s="207"/>
      <c r="E1" s="207"/>
      <c r="F1" s="207"/>
      <c r="G1" s="208"/>
    </row>
    <row r="2" spans="1:7" s="16" customFormat="1" ht="18.75">
      <c r="A2" s="145"/>
      <c r="B2" s="145"/>
      <c r="C2" s="145"/>
      <c r="D2" s="54" t="s">
        <v>8</v>
      </c>
      <c r="E2" s="75"/>
      <c r="F2" s="8"/>
      <c r="G2" s="8"/>
    </row>
    <row r="3" spans="1:7" ht="9" customHeight="1">
      <c r="A3" s="152"/>
      <c r="B3" s="152"/>
      <c r="C3" s="152"/>
      <c r="D3" s="152"/>
      <c r="E3" s="152"/>
      <c r="F3" s="152"/>
      <c r="G3" s="152"/>
    </row>
    <row r="4" spans="1:7" s="8" customFormat="1" ht="15">
      <c r="A4" s="153" t="s">
        <v>4</v>
      </c>
      <c r="B4" s="154"/>
      <c r="C4" s="154"/>
      <c r="D4" s="154"/>
      <c r="E4" s="154"/>
      <c r="F4" s="154"/>
      <c r="G4" s="155"/>
    </row>
    <row r="5" spans="1:7" s="8" customFormat="1" ht="15">
      <c r="A5" s="156" t="s">
        <v>25</v>
      </c>
      <c r="B5" s="157"/>
      <c r="C5" s="157"/>
      <c r="D5" s="157"/>
      <c r="E5" s="157"/>
      <c r="F5" s="157"/>
      <c r="G5" s="158"/>
    </row>
    <row r="6" spans="1:7" ht="13.5" thickBot="1">
      <c r="A6" s="146" t="s">
        <v>2</v>
      </c>
      <c r="B6" s="147"/>
      <c r="C6" s="148"/>
      <c r="D6" s="57" t="s">
        <v>1</v>
      </c>
      <c r="E6" s="57" t="s">
        <v>3</v>
      </c>
      <c r="F6" s="146" t="s">
        <v>0</v>
      </c>
      <c r="G6" s="148"/>
    </row>
    <row r="7" spans="1:7" s="9" customFormat="1" ht="12.75">
      <c r="A7" s="29" t="s">
        <v>11</v>
      </c>
      <c r="B7" s="30"/>
      <c r="C7" s="30"/>
      <c r="D7" s="31">
        <v>3</v>
      </c>
      <c r="E7" s="29">
        <v>25000</v>
      </c>
      <c r="F7" s="32"/>
      <c r="G7" s="33" t="s">
        <v>20</v>
      </c>
    </row>
    <row r="8" spans="1:7" ht="15.75">
      <c r="A8" s="28">
        <v>25000.01</v>
      </c>
      <c r="B8" s="34" t="s">
        <v>9</v>
      </c>
      <c r="C8" s="35">
        <v>100000</v>
      </c>
      <c r="D8" s="36">
        <v>1</v>
      </c>
      <c r="E8" s="28">
        <v>75000</v>
      </c>
      <c r="F8" s="37"/>
      <c r="G8" s="38" t="s">
        <v>12</v>
      </c>
    </row>
    <row r="9" spans="1:7" ht="15.75">
      <c r="A9" s="28">
        <v>100000.01</v>
      </c>
      <c r="B9" s="34" t="s">
        <v>9</v>
      </c>
      <c r="C9" s="35">
        <v>200000</v>
      </c>
      <c r="D9" s="36">
        <v>0.8</v>
      </c>
      <c r="E9" s="28">
        <v>100000</v>
      </c>
      <c r="F9" s="37"/>
      <c r="G9" s="38" t="s">
        <v>13</v>
      </c>
    </row>
    <row r="10" spans="1:7" ht="15.75">
      <c r="A10" s="28">
        <v>200000.01</v>
      </c>
      <c r="B10" s="34" t="s">
        <v>9</v>
      </c>
      <c r="C10" s="35">
        <v>300000</v>
      </c>
      <c r="D10" s="36">
        <v>0.7</v>
      </c>
      <c r="E10" s="28">
        <v>100000</v>
      </c>
      <c r="F10" s="37"/>
      <c r="G10" s="38" t="s">
        <v>14</v>
      </c>
    </row>
    <row r="11" spans="1:7" ht="15.75">
      <c r="A11" s="28">
        <v>300000.01</v>
      </c>
      <c r="B11" s="34" t="s">
        <v>9</v>
      </c>
      <c r="C11" s="35">
        <v>500000</v>
      </c>
      <c r="D11" s="36">
        <v>0.5</v>
      </c>
      <c r="E11" s="28">
        <v>200000</v>
      </c>
      <c r="F11" s="37"/>
      <c r="G11" s="38" t="s">
        <v>15</v>
      </c>
    </row>
    <row r="12" spans="1:7" ht="15.75">
      <c r="A12" s="28" t="s">
        <v>16</v>
      </c>
      <c r="B12" s="34" t="s">
        <v>9</v>
      </c>
      <c r="C12" s="35"/>
      <c r="D12" s="36">
        <v>0.3</v>
      </c>
      <c r="E12" s="59" t="s">
        <v>16</v>
      </c>
      <c r="F12" s="37"/>
      <c r="G12" s="38" t="s">
        <v>17</v>
      </c>
    </row>
    <row r="13" spans="1:7" ht="8.25" customHeight="1" thickBot="1">
      <c r="A13" s="159"/>
      <c r="B13" s="159"/>
      <c r="C13" s="159"/>
      <c r="D13" s="159"/>
      <c r="E13" s="159"/>
      <c r="F13" s="111"/>
      <c r="G13" s="111"/>
    </row>
    <row r="14" spans="1:7" ht="13.5" thickBot="1">
      <c r="A14" s="149" t="s">
        <v>2</v>
      </c>
      <c r="B14" s="151"/>
      <c r="C14" s="150"/>
      <c r="D14" s="39" t="s">
        <v>1</v>
      </c>
      <c r="E14" s="94" t="s">
        <v>3</v>
      </c>
      <c r="F14" s="149" t="s">
        <v>0</v>
      </c>
      <c r="G14" s="150"/>
    </row>
    <row r="15" spans="1:8" ht="12.75">
      <c r="A15" s="28" t="s">
        <v>11</v>
      </c>
      <c r="B15" s="28"/>
      <c r="C15" s="28"/>
      <c r="D15" s="28">
        <v>3</v>
      </c>
      <c r="E15" s="28">
        <f>IF($E$2&gt;16666.71,IF(($E$2&lt;25000.01),$E$2,25000),16666.7)</f>
        <v>16666.7</v>
      </c>
      <c r="F15" s="63"/>
      <c r="G15" s="17">
        <f>+IF(F15="x",E15*0.03,0)</f>
        <v>0</v>
      </c>
      <c r="H15" s="68"/>
    </row>
    <row r="16" spans="1:8" ht="12.75">
      <c r="A16" s="28">
        <v>25000.01</v>
      </c>
      <c r="B16" s="28" t="s">
        <v>9</v>
      </c>
      <c r="C16" s="28">
        <v>100000</v>
      </c>
      <c r="D16" s="28">
        <v>1</v>
      </c>
      <c r="E16" s="28">
        <f>IF($E$2&lt;100000.01,IF(($E$2-25000)&gt;0,$E$2-25000,0),75000)</f>
        <v>0</v>
      </c>
      <c r="F16" s="63"/>
      <c r="G16" s="17">
        <f>+IF(F16="x",E16*0.01,0)</f>
        <v>0</v>
      </c>
      <c r="H16" s="11"/>
    </row>
    <row r="17" spans="1:8" ht="12.75">
      <c r="A17" s="28">
        <v>100000.01</v>
      </c>
      <c r="B17" s="28" t="s">
        <v>9</v>
      </c>
      <c r="C17" s="28">
        <v>200000</v>
      </c>
      <c r="D17" s="28">
        <v>0.8</v>
      </c>
      <c r="E17" s="28">
        <f>IF($E$2&lt;200000.01,IF(($E$2-100000)&gt;0,$E$2-100000,0),100000)</f>
        <v>0</v>
      </c>
      <c r="F17" s="63"/>
      <c r="G17" s="17">
        <f>+IF(F17="x",E17*0.008,0)</f>
        <v>0</v>
      </c>
      <c r="H17" s="11"/>
    </row>
    <row r="18" spans="1:8" ht="12.75">
      <c r="A18" s="28">
        <v>200000.01</v>
      </c>
      <c r="B18" s="28" t="s">
        <v>9</v>
      </c>
      <c r="C18" s="28">
        <v>300000</v>
      </c>
      <c r="D18" s="28">
        <v>0.7</v>
      </c>
      <c r="E18" s="28">
        <f>IF($E$2&lt;A19,IF(($E$2-C17)&gt;0,$E$2-C17,0),100000)</f>
        <v>0</v>
      </c>
      <c r="F18" s="63"/>
      <c r="G18" s="17">
        <f>+IF(F18="x",E18*0.007,0)</f>
        <v>0</v>
      </c>
      <c r="H18" s="11"/>
    </row>
    <row r="19" spans="1:8" ht="12.75">
      <c r="A19" s="28">
        <v>300000.01</v>
      </c>
      <c r="B19" s="28" t="s">
        <v>9</v>
      </c>
      <c r="C19" s="28">
        <v>500000</v>
      </c>
      <c r="D19" s="28">
        <v>0.5</v>
      </c>
      <c r="E19" s="28">
        <f>IF($E$2&lt;500000.01,IF(($E$2-C18)&gt;0,$E$2-C18,0),200000)</f>
        <v>0</v>
      </c>
      <c r="F19" s="63"/>
      <c r="G19" s="17">
        <f>+IF(F19="x",E19*0.005,0)</f>
        <v>0</v>
      </c>
      <c r="H19" s="11"/>
    </row>
    <row r="20" spans="1:9" ht="12.75">
      <c r="A20" s="28" t="s">
        <v>16</v>
      </c>
      <c r="B20" s="28"/>
      <c r="C20" s="28"/>
      <c r="D20" s="28">
        <v>0.3</v>
      </c>
      <c r="E20" s="28">
        <f>IF(($E$2-C19)&gt;0,$E$2-C19,0)</f>
        <v>0</v>
      </c>
      <c r="F20" s="63"/>
      <c r="G20" s="17">
        <f>+IF(F20="x",E20*0.003,0)</f>
        <v>0</v>
      </c>
      <c r="I20" s="12"/>
    </row>
    <row r="21" spans="1:7" ht="12.75">
      <c r="A21" s="109"/>
      <c r="B21" s="110"/>
      <c r="C21" s="110"/>
      <c r="D21" s="110"/>
      <c r="E21" s="181"/>
      <c r="F21" s="70" t="s">
        <v>8</v>
      </c>
      <c r="G21" s="71">
        <f>SUM(G15:G20)</f>
        <v>0</v>
      </c>
    </row>
    <row r="22" spans="1:10" ht="27" customHeight="1">
      <c r="A22" s="176" t="s">
        <v>86</v>
      </c>
      <c r="B22" s="177"/>
      <c r="C22" s="177"/>
      <c r="D22" s="177"/>
      <c r="E22" s="182"/>
      <c r="F22" s="63"/>
      <c r="G22" s="17">
        <f>+IF(F22="x",G21*20%,0)</f>
        <v>0</v>
      </c>
      <c r="H22" s="9"/>
      <c r="I22" s="9"/>
      <c r="J22" s="9"/>
    </row>
    <row r="23" spans="1:7" ht="27" customHeight="1">
      <c r="A23" s="166" t="s">
        <v>87</v>
      </c>
      <c r="B23" s="167"/>
      <c r="C23" s="167"/>
      <c r="D23" s="167"/>
      <c r="E23" s="168"/>
      <c r="F23" s="69"/>
      <c r="G23" s="20">
        <f>locazione!$D$11</f>
        <v>0</v>
      </c>
    </row>
    <row r="24" spans="1:7" ht="13.5" customHeight="1">
      <c r="A24" s="176" t="s">
        <v>26</v>
      </c>
      <c r="B24" s="177"/>
      <c r="C24" s="177"/>
      <c r="D24" s="177"/>
      <c r="E24" s="177"/>
      <c r="F24" s="69"/>
      <c r="G24" s="21">
        <f>(G21+G22+G23)*10%</f>
        <v>0</v>
      </c>
    </row>
    <row r="25" spans="1:7" s="13" customFormat="1" ht="12.75">
      <c r="A25" s="169" t="s">
        <v>45</v>
      </c>
      <c r="B25" s="170"/>
      <c r="C25" s="170"/>
      <c r="D25" s="170"/>
      <c r="E25" s="171"/>
      <c r="F25" s="40" t="s">
        <v>8</v>
      </c>
      <c r="G25" s="41">
        <f>SUM(G21:G24)</f>
        <v>0</v>
      </c>
    </row>
    <row r="26" spans="1:7" s="9" customFormat="1" ht="6" customHeight="1">
      <c r="A26" s="111"/>
      <c r="B26" s="111"/>
      <c r="C26" s="111"/>
      <c r="D26" s="111"/>
      <c r="E26" s="111"/>
      <c r="F26" s="111"/>
      <c r="G26" s="111"/>
    </row>
    <row r="27" spans="1:7" ht="12.75" customHeight="1">
      <c r="A27" s="115" t="s">
        <v>28</v>
      </c>
      <c r="B27" s="116"/>
      <c r="C27" s="116"/>
      <c r="D27" s="116"/>
      <c r="E27" s="116"/>
      <c r="F27" s="116"/>
      <c r="G27" s="117"/>
    </row>
    <row r="28" spans="1:20" ht="48.75" customHeight="1">
      <c r="A28" s="163" t="s">
        <v>84</v>
      </c>
      <c r="B28" s="164"/>
      <c r="C28" s="164"/>
      <c r="D28" s="164"/>
      <c r="E28" s="165"/>
      <c r="F28" s="60"/>
      <c r="G28" s="22">
        <f>+IF(F29="x",0,IF(F30="x",0,IF(F31="x",0,IF(F28="x",250,0))))</f>
        <v>0</v>
      </c>
      <c r="N28" s="215"/>
      <c r="O28" s="215"/>
      <c r="P28" s="215"/>
      <c r="Q28" s="215"/>
      <c r="R28" s="215"/>
      <c r="S28" s="215"/>
      <c r="T28" s="215"/>
    </row>
    <row r="29" spans="1:20" ht="39.75" customHeight="1">
      <c r="A29" s="163" t="s">
        <v>90</v>
      </c>
      <c r="B29" s="164"/>
      <c r="C29" s="164"/>
      <c r="D29" s="164"/>
      <c r="E29" s="165"/>
      <c r="F29" s="61"/>
      <c r="G29" s="22">
        <f>+IF(F28="x",0,IF(F30="x",0,IF(F31="x",0,IF(F29="x",500,0))))</f>
        <v>0</v>
      </c>
      <c r="N29" s="215"/>
      <c r="O29" s="215"/>
      <c r="P29" s="215"/>
      <c r="Q29" s="215"/>
      <c r="R29" s="215"/>
      <c r="S29" s="215"/>
      <c r="T29" s="215"/>
    </row>
    <row r="30" spans="1:7" ht="51.75" customHeight="1">
      <c r="A30" s="163" t="s">
        <v>91</v>
      </c>
      <c r="B30" s="164"/>
      <c r="C30" s="164"/>
      <c r="D30" s="164"/>
      <c r="E30" s="165"/>
      <c r="F30" s="61"/>
      <c r="G30" s="22">
        <f>+IF(F28="x",0,IF(F29="x",0,IF(F31="x",0,IF(F30="x",G25*70%,0))))</f>
        <v>0</v>
      </c>
    </row>
    <row r="31" spans="1:11" ht="48.75" customHeight="1">
      <c r="A31" s="163" t="s">
        <v>85</v>
      </c>
      <c r="B31" s="164"/>
      <c r="C31" s="164"/>
      <c r="D31" s="164"/>
      <c r="E31" s="165"/>
      <c r="F31" s="62"/>
      <c r="G31" s="22">
        <f>+IF(F28="x",0,IF(F29="x",0,IF(F30="x",0,IF(F31="x",G25*90%,0))))</f>
        <v>0</v>
      </c>
      <c r="K31" s="73" t="s">
        <v>69</v>
      </c>
    </row>
    <row r="32" spans="1:7" ht="12.75">
      <c r="A32" s="178" t="s">
        <v>10</v>
      </c>
      <c r="B32" s="179"/>
      <c r="C32" s="179"/>
      <c r="D32" s="179"/>
      <c r="E32" s="180"/>
      <c r="F32" s="44" t="s">
        <v>8</v>
      </c>
      <c r="G32" s="51">
        <f>SUM(G28:G31)</f>
        <v>0</v>
      </c>
    </row>
    <row r="33" spans="1:7" ht="13.5" customHeight="1">
      <c r="A33" s="172" t="s">
        <v>26</v>
      </c>
      <c r="B33" s="173"/>
      <c r="C33" s="173"/>
      <c r="D33" s="173"/>
      <c r="E33" s="173"/>
      <c r="F33" s="25" t="s">
        <v>8</v>
      </c>
      <c r="G33" s="21">
        <f>G32*10%</f>
        <v>0</v>
      </c>
    </row>
    <row r="34" spans="1:7" ht="12.75">
      <c r="A34" s="169" t="s">
        <v>46</v>
      </c>
      <c r="B34" s="170"/>
      <c r="C34" s="170"/>
      <c r="D34" s="170"/>
      <c r="E34" s="171"/>
      <c r="F34" s="43" t="s">
        <v>8</v>
      </c>
      <c r="G34" s="41">
        <f>+G32+G33</f>
        <v>0</v>
      </c>
    </row>
    <row r="35" spans="1:7" s="13" customFormat="1" ht="4.5" customHeight="1">
      <c r="A35" s="216"/>
      <c r="B35" s="216"/>
      <c r="C35" s="216"/>
      <c r="D35" s="216"/>
      <c r="E35" s="216"/>
      <c r="F35" s="216"/>
      <c r="G35" s="216"/>
    </row>
    <row r="36" spans="1:8" s="15" customFormat="1" ht="15" outlineLevel="1">
      <c r="A36" s="153" t="s">
        <v>18</v>
      </c>
      <c r="B36" s="154"/>
      <c r="C36" s="154"/>
      <c r="D36" s="154"/>
      <c r="E36" s="154"/>
      <c r="F36" s="154"/>
      <c r="G36" s="155"/>
      <c r="H36" s="14"/>
    </row>
    <row r="37" spans="1:7" s="8" customFormat="1" ht="15" outlineLevel="1">
      <c r="A37" s="156" t="s">
        <v>29</v>
      </c>
      <c r="B37" s="157"/>
      <c r="C37" s="157"/>
      <c r="D37" s="157"/>
      <c r="E37" s="157"/>
      <c r="F37" s="157"/>
      <c r="G37" s="158"/>
    </row>
    <row r="38" spans="1:7" ht="12.75" outlineLevel="1">
      <c r="A38" s="174" t="s">
        <v>2</v>
      </c>
      <c r="B38" s="189"/>
      <c r="C38" s="189"/>
      <c r="D38" s="189"/>
      <c r="E38" s="175"/>
      <c r="F38" s="174" t="s">
        <v>0</v>
      </c>
      <c r="G38" s="175"/>
    </row>
    <row r="39" spans="1:7" ht="12.75" outlineLevel="1">
      <c r="A39" s="193" t="s">
        <v>30</v>
      </c>
      <c r="B39" s="194"/>
      <c r="C39" s="194"/>
      <c r="D39" s="194"/>
      <c r="E39" s="195"/>
      <c r="F39" s="63"/>
      <c r="G39" s="22">
        <f>+IF(F40="x",0,IF(F41="x",0,IF(F39="X",1000,0)))</f>
        <v>0</v>
      </c>
    </row>
    <row r="40" spans="1:7" ht="15.75" customHeight="1" outlineLevel="1">
      <c r="A40" s="183" t="s">
        <v>32</v>
      </c>
      <c r="B40" s="184"/>
      <c r="C40" s="184"/>
      <c r="D40" s="184"/>
      <c r="E40" s="185"/>
      <c r="F40" s="62"/>
      <c r="G40" s="22">
        <f>+IF(F39="x",0,IF(F41="x",0,IF(F40="X",1500,0)))</f>
        <v>0</v>
      </c>
    </row>
    <row r="41" spans="1:7" ht="15.75" customHeight="1" outlineLevel="1">
      <c r="A41" s="217" t="s">
        <v>31</v>
      </c>
      <c r="B41" s="218"/>
      <c r="C41" s="218"/>
      <c r="D41" s="218"/>
      <c r="E41" s="219"/>
      <c r="F41" s="62"/>
      <c r="G41" s="22">
        <f>+IF(F39="x",0,IF(F40="x",0,IF(F41="X",2000,0)))</f>
        <v>0</v>
      </c>
    </row>
    <row r="42" spans="1:7" ht="12.75" outlineLevel="1">
      <c r="A42" s="178" t="s">
        <v>10</v>
      </c>
      <c r="B42" s="179"/>
      <c r="C42" s="179"/>
      <c r="D42" s="179"/>
      <c r="E42" s="180"/>
      <c r="F42" s="44" t="s">
        <v>8</v>
      </c>
      <c r="G42" s="45">
        <f>SUM(G39:G41)</f>
        <v>0</v>
      </c>
    </row>
    <row r="43" spans="1:7" ht="39.75" customHeight="1" outlineLevel="1">
      <c r="A43" s="163" t="s">
        <v>93</v>
      </c>
      <c r="B43" s="164"/>
      <c r="C43" s="164"/>
      <c r="D43" s="164"/>
      <c r="E43" s="165"/>
      <c r="F43" s="62"/>
      <c r="G43" s="22">
        <f>IF(F44="x",0,IF(F43="x",G42*50/100,0))</f>
        <v>0</v>
      </c>
    </row>
    <row r="44" spans="1:10" ht="55.5" customHeight="1" outlineLevel="1">
      <c r="A44" s="163" t="s">
        <v>92</v>
      </c>
      <c r="B44" s="164"/>
      <c r="C44" s="164"/>
      <c r="D44" s="164"/>
      <c r="E44" s="165"/>
      <c r="F44" s="62"/>
      <c r="G44" s="22">
        <f>IF(F43="x",0,IF(F44="x",G42*50/100,0))</f>
        <v>0</v>
      </c>
      <c r="J44" s="73" t="s">
        <v>70</v>
      </c>
    </row>
    <row r="45" spans="1:7" ht="13.5" customHeight="1" outlineLevel="1">
      <c r="A45" s="196" t="s">
        <v>35</v>
      </c>
      <c r="B45" s="197"/>
      <c r="C45" s="197"/>
      <c r="D45" s="197"/>
      <c r="E45" s="197"/>
      <c r="F45" s="42"/>
      <c r="G45" s="24">
        <f>(G42+G43)*10/100</f>
        <v>0</v>
      </c>
    </row>
    <row r="46" spans="1:7" ht="12.75" outlineLevel="1">
      <c r="A46" s="169" t="s">
        <v>47</v>
      </c>
      <c r="B46" s="170"/>
      <c r="C46" s="170"/>
      <c r="D46" s="170"/>
      <c r="E46" s="171"/>
      <c r="F46" s="44" t="s">
        <v>8</v>
      </c>
      <c r="G46" s="45">
        <f>+G42+G43+G45</f>
        <v>0</v>
      </c>
    </row>
    <row r="47" spans="1:7" ht="5.25" customHeight="1" outlineLevel="1">
      <c r="A47" s="216"/>
      <c r="B47" s="216"/>
      <c r="C47" s="216"/>
      <c r="D47" s="216"/>
      <c r="E47" s="216"/>
      <c r="F47" s="216"/>
      <c r="G47" s="216"/>
    </row>
    <row r="48" spans="1:7" ht="12.75" outlineLevel="1">
      <c r="A48" s="153" t="s">
        <v>19</v>
      </c>
      <c r="B48" s="154"/>
      <c r="C48" s="154"/>
      <c r="D48" s="154"/>
      <c r="E48" s="154"/>
      <c r="F48" s="154"/>
      <c r="G48" s="155"/>
    </row>
    <row r="49" spans="1:7" ht="12.75" outlineLevel="1">
      <c r="A49" s="156" t="s">
        <v>33</v>
      </c>
      <c r="B49" s="157"/>
      <c r="C49" s="157"/>
      <c r="D49" s="157"/>
      <c r="E49" s="157"/>
      <c r="F49" s="157"/>
      <c r="G49" s="158"/>
    </row>
    <row r="50" spans="1:7" ht="42" customHeight="1" outlineLevel="1">
      <c r="A50" s="163" t="s">
        <v>88</v>
      </c>
      <c r="B50" s="164"/>
      <c r="C50" s="164"/>
      <c r="D50" s="164"/>
      <c r="E50" s="165"/>
      <c r="F50" s="63"/>
      <c r="G50" s="22">
        <f>+IF(F51="x",0,IF(F50="X",250,0))</f>
        <v>0</v>
      </c>
    </row>
    <row r="51" spans="1:7" ht="40.5" customHeight="1" outlineLevel="1">
      <c r="A51" s="163" t="s">
        <v>89</v>
      </c>
      <c r="B51" s="164"/>
      <c r="C51" s="164"/>
      <c r="D51" s="164"/>
      <c r="E51" s="165"/>
      <c r="F51" s="63"/>
      <c r="G51" s="22">
        <f>+IF(F50="x",0,IF(F51="X",500,0))</f>
        <v>0</v>
      </c>
    </row>
    <row r="52" spans="1:7" ht="13.5" customHeight="1" outlineLevel="1">
      <c r="A52" s="199" t="s">
        <v>27</v>
      </c>
      <c r="B52" s="200"/>
      <c r="C52" s="200"/>
      <c r="D52" s="200"/>
      <c r="E52" s="201"/>
      <c r="F52" s="47" t="s">
        <v>8</v>
      </c>
      <c r="G52" s="26">
        <f>SUM(G50:G51)</f>
        <v>0</v>
      </c>
    </row>
    <row r="53" spans="1:7" ht="13.5" customHeight="1" outlineLevel="1">
      <c r="A53" s="172" t="s">
        <v>35</v>
      </c>
      <c r="B53" s="173"/>
      <c r="C53" s="173"/>
      <c r="D53" s="173"/>
      <c r="E53" s="173"/>
      <c r="F53" s="47" t="s">
        <v>8</v>
      </c>
      <c r="G53" s="46">
        <f>G52*10%</f>
        <v>0</v>
      </c>
    </row>
    <row r="54" spans="1:7" ht="12.75" outlineLevel="1">
      <c r="A54" s="91"/>
      <c r="B54" s="92"/>
      <c r="C54" s="92"/>
      <c r="D54" s="92"/>
      <c r="E54" s="93" t="s">
        <v>5</v>
      </c>
      <c r="F54" s="44" t="s">
        <v>8</v>
      </c>
      <c r="G54" s="51">
        <f>+G52+G53</f>
        <v>0</v>
      </c>
    </row>
    <row r="55" spans="1:7" ht="6" customHeight="1" outlineLevel="1">
      <c r="A55" s="202"/>
      <c r="B55" s="202"/>
      <c r="C55" s="202"/>
      <c r="D55" s="202"/>
      <c r="E55" s="202"/>
      <c r="F55" s="202"/>
      <c r="G55" s="202"/>
    </row>
    <row r="56" spans="1:7" ht="12.75" customHeight="1" outlineLevel="1">
      <c r="A56" s="174" t="s">
        <v>2</v>
      </c>
      <c r="B56" s="189"/>
      <c r="C56" s="189"/>
      <c r="D56" s="189"/>
      <c r="E56" s="175"/>
      <c r="F56" s="56"/>
      <c r="G56" s="90" t="s">
        <v>0</v>
      </c>
    </row>
    <row r="57" spans="1:7" ht="12.75" outlineLevel="1">
      <c r="A57" s="190" t="s">
        <v>30</v>
      </c>
      <c r="B57" s="191"/>
      <c r="C57" s="191"/>
      <c r="D57" s="191"/>
      <c r="E57" s="192"/>
      <c r="F57" s="63"/>
      <c r="G57" s="22">
        <f>+IF(F58="x",0,IF(F59="x",0,IF(F57="X",2000,0)))</f>
        <v>0</v>
      </c>
    </row>
    <row r="58" spans="1:7" ht="12.75" customHeight="1" outlineLevel="1">
      <c r="A58" s="203" t="s">
        <v>34</v>
      </c>
      <c r="B58" s="204"/>
      <c r="C58" s="204"/>
      <c r="D58" s="204"/>
      <c r="E58" s="205"/>
      <c r="F58" s="62"/>
      <c r="G58" s="22">
        <f>+IF(F57="x",0,IF(F59="x",0,IF(F58="X",3000,0)))</f>
        <v>0</v>
      </c>
    </row>
    <row r="59" spans="1:7" ht="12.75" outlineLevel="1">
      <c r="A59" s="186" t="s">
        <v>31</v>
      </c>
      <c r="B59" s="187"/>
      <c r="C59" s="187"/>
      <c r="D59" s="187"/>
      <c r="E59" s="188"/>
      <c r="F59" s="62"/>
      <c r="G59" s="22">
        <f>+IF(F57="x",0,IF(F58="x",0,IF(F59="X",4000,0)))</f>
        <v>0</v>
      </c>
    </row>
    <row r="60" spans="1:7" ht="13.5" customHeight="1" outlineLevel="1">
      <c r="A60" s="199" t="s">
        <v>27</v>
      </c>
      <c r="B60" s="200"/>
      <c r="C60" s="200"/>
      <c r="D60" s="200"/>
      <c r="E60" s="201"/>
      <c r="F60" s="47" t="s">
        <v>8</v>
      </c>
      <c r="G60" s="26">
        <f>+G57:H57+G58:H58+G59:H59</f>
        <v>0</v>
      </c>
    </row>
    <row r="61" spans="1:7" ht="13.5" customHeight="1" outlineLevel="1">
      <c r="A61" s="172" t="s">
        <v>35</v>
      </c>
      <c r="B61" s="173"/>
      <c r="C61" s="173"/>
      <c r="D61" s="173"/>
      <c r="E61" s="173"/>
      <c r="F61" s="47" t="s">
        <v>8</v>
      </c>
      <c r="G61" s="46">
        <f>(G60*10%)</f>
        <v>0</v>
      </c>
    </row>
    <row r="62" spans="1:7" ht="12.75" outlineLevel="1">
      <c r="A62" s="169" t="s">
        <v>48</v>
      </c>
      <c r="B62" s="170"/>
      <c r="C62" s="170"/>
      <c r="D62" s="170"/>
      <c r="E62" s="171" t="s">
        <v>5</v>
      </c>
      <c r="F62" s="47" t="s">
        <v>8</v>
      </c>
      <c r="G62" s="47">
        <f>+G60+G61</f>
        <v>0</v>
      </c>
    </row>
    <row r="63" spans="1:7" ht="6.75" customHeight="1" outlineLevel="1">
      <c r="A63" s="198"/>
      <c r="B63" s="198"/>
      <c r="C63" s="198"/>
      <c r="D63" s="198"/>
      <c r="E63" s="198"/>
      <c r="F63" s="198"/>
      <c r="G63" s="198"/>
    </row>
    <row r="64" spans="1:7" ht="12.75" outlineLevel="1">
      <c r="A64" s="153" t="s">
        <v>36</v>
      </c>
      <c r="B64" s="154"/>
      <c r="C64" s="154"/>
      <c r="D64" s="154"/>
      <c r="E64" s="154"/>
      <c r="F64" s="154"/>
      <c r="G64" s="155"/>
    </row>
    <row r="65" spans="1:7" ht="12.75" customHeight="1" outlineLevel="1">
      <c r="A65" s="156" t="s">
        <v>33</v>
      </c>
      <c r="B65" s="157"/>
      <c r="C65" s="157"/>
      <c r="D65" s="157"/>
      <c r="E65" s="157"/>
      <c r="F65" s="157"/>
      <c r="G65" s="158"/>
    </row>
    <row r="66" spans="1:7" ht="14.25" customHeight="1" outlineLevel="1">
      <c r="A66" s="212" t="s">
        <v>63</v>
      </c>
      <c r="B66" s="213"/>
      <c r="C66" s="213"/>
      <c r="D66" s="213"/>
      <c r="E66" s="213"/>
      <c r="F66" s="213"/>
      <c r="G66" s="214"/>
    </row>
    <row r="67" spans="1:7" ht="14.25" customHeight="1" outlineLevel="1">
      <c r="A67" s="209" t="s">
        <v>61</v>
      </c>
      <c r="B67" s="210"/>
      <c r="C67" s="210"/>
      <c r="D67" s="210"/>
      <c r="E67" s="210"/>
      <c r="F67" s="210"/>
      <c r="G67" s="211"/>
    </row>
    <row r="68" spans="1:7" ht="12.75" customHeight="1" outlineLevel="1">
      <c r="A68" s="160" t="s">
        <v>2</v>
      </c>
      <c r="B68" s="161"/>
      <c r="C68" s="161"/>
      <c r="D68" s="161"/>
      <c r="E68" s="162"/>
      <c r="F68" s="53"/>
      <c r="G68" s="90" t="s">
        <v>0</v>
      </c>
    </row>
    <row r="69" spans="1:7" ht="12.75" outlineLevel="1">
      <c r="A69" s="123" t="s">
        <v>68</v>
      </c>
      <c r="B69" s="124"/>
      <c r="C69" s="124"/>
      <c r="D69" s="124"/>
      <c r="E69" s="125"/>
      <c r="F69" s="62"/>
      <c r="G69" s="22">
        <f>+IF(F69="X",1000,0)</f>
        <v>0</v>
      </c>
    </row>
    <row r="70" spans="1:13" ht="13.5" customHeight="1" outlineLevel="1">
      <c r="A70" s="126" t="s">
        <v>53</v>
      </c>
      <c r="B70" s="127"/>
      <c r="C70" s="127"/>
      <c r="D70" s="127"/>
      <c r="E70" s="128"/>
      <c r="F70" s="47" t="s">
        <v>8</v>
      </c>
      <c r="G70" s="26">
        <f>SUM(G69:G69)</f>
        <v>0</v>
      </c>
      <c r="J70" s="9"/>
      <c r="K70" s="9"/>
      <c r="L70" s="9"/>
      <c r="M70" s="9"/>
    </row>
    <row r="71" spans="1:13" ht="45" customHeight="1" outlineLevel="1">
      <c r="A71" s="105" t="s">
        <v>72</v>
      </c>
      <c r="B71" s="106"/>
      <c r="C71" s="106"/>
      <c r="D71" s="107"/>
      <c r="E71" s="72"/>
      <c r="F71" s="47" t="s">
        <v>8</v>
      </c>
      <c r="G71" s="19">
        <f>IF((E71*50)&gt;300,300,(E71*50))</f>
        <v>0</v>
      </c>
      <c r="J71" s="9"/>
      <c r="K71" s="9"/>
      <c r="L71" s="9"/>
      <c r="M71" s="9"/>
    </row>
    <row r="72" spans="1:13" ht="12.75" outlineLevel="1">
      <c r="A72" s="126" t="s">
        <v>49</v>
      </c>
      <c r="B72" s="127"/>
      <c r="C72" s="127"/>
      <c r="D72" s="127"/>
      <c r="E72" s="128" t="s">
        <v>5</v>
      </c>
      <c r="F72" s="47" t="s">
        <v>8</v>
      </c>
      <c r="G72" s="26">
        <f>SUM(G70+G71)</f>
        <v>0</v>
      </c>
      <c r="J72" s="9"/>
      <c r="K72" s="9"/>
      <c r="L72" s="9"/>
      <c r="M72" s="9"/>
    </row>
    <row r="73" spans="1:13" ht="7.5" customHeight="1" outlineLevel="1">
      <c r="A73" s="111"/>
      <c r="B73" s="111"/>
      <c r="C73" s="111"/>
      <c r="D73" s="111"/>
      <c r="E73" s="111"/>
      <c r="F73" s="111"/>
      <c r="G73" s="111"/>
      <c r="J73" s="9"/>
      <c r="K73" s="9"/>
      <c r="L73" s="9"/>
      <c r="M73" s="9"/>
    </row>
    <row r="74" spans="1:13" ht="12.75" outlineLevel="1">
      <c r="A74" s="115" t="s">
        <v>37</v>
      </c>
      <c r="B74" s="116"/>
      <c r="C74" s="116"/>
      <c r="D74" s="116"/>
      <c r="E74" s="116"/>
      <c r="F74" s="116"/>
      <c r="G74" s="117"/>
      <c r="J74" s="9"/>
      <c r="K74" s="9"/>
      <c r="L74" s="9"/>
      <c r="M74" s="9"/>
    </row>
    <row r="75" spans="1:13" ht="12.75" outlineLevel="1">
      <c r="A75" s="118" t="s">
        <v>60</v>
      </c>
      <c r="B75" s="119"/>
      <c r="C75" s="119"/>
      <c r="D75" s="119"/>
      <c r="E75" s="120"/>
      <c r="F75" s="55"/>
      <c r="G75" s="64"/>
      <c r="J75" s="9"/>
      <c r="K75" s="9"/>
      <c r="L75" s="9"/>
      <c r="M75" s="9"/>
    </row>
    <row r="76" spans="1:13" ht="12.75" outlineLevel="1">
      <c r="A76" s="112" t="s">
        <v>38</v>
      </c>
      <c r="B76" s="121"/>
      <c r="C76" s="121"/>
      <c r="D76" s="121"/>
      <c r="E76" s="122"/>
      <c r="F76" s="42"/>
      <c r="G76" s="65"/>
      <c r="J76" s="9"/>
      <c r="K76" s="9"/>
      <c r="L76" s="9"/>
      <c r="M76" s="9"/>
    </row>
    <row r="77" spans="1:13" ht="12.75" outlineLevel="1">
      <c r="A77" s="118" t="s">
        <v>39</v>
      </c>
      <c r="B77" s="119"/>
      <c r="C77" s="119"/>
      <c r="D77" s="119"/>
      <c r="E77" s="120"/>
      <c r="F77" s="42"/>
      <c r="G77" s="65"/>
      <c r="J77" s="9"/>
      <c r="K77" s="9"/>
      <c r="L77" s="9"/>
      <c r="M77" s="9"/>
    </row>
    <row r="78" spans="1:13" ht="12.75" outlineLevel="1">
      <c r="A78" s="112" t="s">
        <v>40</v>
      </c>
      <c r="B78" s="121"/>
      <c r="C78" s="121"/>
      <c r="D78" s="121"/>
      <c r="E78" s="122"/>
      <c r="F78" s="42"/>
      <c r="G78" s="65"/>
      <c r="J78" s="9"/>
      <c r="K78" s="9"/>
      <c r="L78" s="9"/>
      <c r="M78" s="9"/>
    </row>
    <row r="79" spans="1:13" ht="12.75" outlineLevel="1">
      <c r="A79" s="118" t="s">
        <v>41</v>
      </c>
      <c r="B79" s="119"/>
      <c r="C79" s="119"/>
      <c r="D79" s="119"/>
      <c r="E79" s="120"/>
      <c r="F79" s="42"/>
      <c r="G79" s="65"/>
      <c r="J79" s="9"/>
      <c r="K79" s="9"/>
      <c r="L79" s="9"/>
      <c r="M79" s="9"/>
    </row>
    <row r="80" spans="1:13" ht="12.75" outlineLevel="1">
      <c r="A80" s="112" t="s">
        <v>59</v>
      </c>
      <c r="B80" s="121"/>
      <c r="C80" s="121"/>
      <c r="D80" s="121"/>
      <c r="E80" s="122"/>
      <c r="F80" s="42"/>
      <c r="G80" s="66"/>
      <c r="J80" s="9"/>
      <c r="K80" s="9"/>
      <c r="L80" s="9"/>
      <c r="M80" s="9"/>
    </row>
    <row r="81" spans="1:13" ht="12.75" outlineLevel="1">
      <c r="A81" s="112" t="s">
        <v>64</v>
      </c>
      <c r="B81" s="121"/>
      <c r="C81" s="121"/>
      <c r="D81" s="121"/>
      <c r="E81" s="122"/>
      <c r="F81" s="42"/>
      <c r="G81" s="66"/>
      <c r="J81" s="9"/>
      <c r="K81" s="9"/>
      <c r="L81" s="9"/>
      <c r="M81" s="9"/>
    </row>
    <row r="82" spans="1:13" ht="12.75" outlineLevel="1">
      <c r="A82" s="142" t="s">
        <v>43</v>
      </c>
      <c r="B82" s="143"/>
      <c r="C82" s="143"/>
      <c r="D82" s="143"/>
      <c r="E82" s="144"/>
      <c r="F82" s="42"/>
      <c r="G82" s="65"/>
      <c r="J82" s="9"/>
      <c r="K82" s="9"/>
      <c r="L82" s="9"/>
      <c r="M82" s="9"/>
    </row>
    <row r="83" spans="1:7" ht="12.75" outlineLevel="1">
      <c r="A83" s="112" t="s">
        <v>44</v>
      </c>
      <c r="B83" s="121"/>
      <c r="C83" s="121"/>
      <c r="D83" s="121"/>
      <c r="E83" s="122"/>
      <c r="F83" s="42"/>
      <c r="G83" s="67"/>
    </row>
    <row r="84" spans="1:13" ht="12.75" outlineLevel="1">
      <c r="A84" s="112" t="s">
        <v>62</v>
      </c>
      <c r="B84" s="121"/>
      <c r="C84" s="121"/>
      <c r="D84" s="121"/>
      <c r="E84" s="122"/>
      <c r="F84" s="42"/>
      <c r="G84" s="66"/>
      <c r="J84" s="9"/>
      <c r="K84" s="9"/>
      <c r="L84" s="9"/>
      <c r="M84" s="9"/>
    </row>
    <row r="85" spans="1:13" ht="12.75" outlineLevel="1">
      <c r="A85" s="112" t="s">
        <v>65</v>
      </c>
      <c r="B85" s="113"/>
      <c r="C85" s="113"/>
      <c r="D85" s="113"/>
      <c r="E85" s="114"/>
      <c r="F85" s="42"/>
      <c r="G85" s="66"/>
      <c r="J85" s="9"/>
      <c r="K85" s="9"/>
      <c r="L85" s="9"/>
      <c r="M85" s="9"/>
    </row>
    <row r="86" spans="1:7" ht="12.75" customHeight="1" outlineLevel="1">
      <c r="A86" s="109" t="s">
        <v>42</v>
      </c>
      <c r="B86" s="110"/>
      <c r="C86" s="110"/>
      <c r="D86" s="110"/>
      <c r="E86" s="110"/>
      <c r="F86" s="58" t="s">
        <v>8</v>
      </c>
      <c r="G86" s="26">
        <f>SUM(G75:G85)</f>
        <v>0</v>
      </c>
    </row>
    <row r="87" spans="1:13" ht="12.75" outlineLevel="1">
      <c r="A87" s="112" t="s">
        <v>65</v>
      </c>
      <c r="B87" s="113"/>
      <c r="C87" s="113"/>
      <c r="D87" s="113"/>
      <c r="E87" s="114"/>
      <c r="F87" s="42"/>
      <c r="G87" s="66"/>
      <c r="J87" s="9"/>
      <c r="K87" s="9"/>
      <c r="L87" s="9"/>
      <c r="M87" s="9"/>
    </row>
    <row r="88" spans="1:7" ht="12.75" customHeight="1" outlineLevel="1">
      <c r="A88" s="109" t="s">
        <v>67</v>
      </c>
      <c r="B88" s="110"/>
      <c r="C88" s="110"/>
      <c r="D88" s="110"/>
      <c r="E88" s="110"/>
      <c r="F88" s="58" t="s">
        <v>8</v>
      </c>
      <c r="G88" s="26">
        <f>G87</f>
        <v>0</v>
      </c>
    </row>
    <row r="89" spans="1:7" ht="6.75" customHeight="1">
      <c r="A89" s="111"/>
      <c r="B89" s="111"/>
      <c r="C89" s="111"/>
      <c r="D89" s="111"/>
      <c r="E89" s="111"/>
      <c r="F89" s="111"/>
      <c r="G89" s="111"/>
    </row>
    <row r="90" spans="1:7" ht="12.75">
      <c r="A90" s="108" t="s">
        <v>71</v>
      </c>
      <c r="B90" s="108"/>
      <c r="C90" s="108"/>
      <c r="D90" s="108"/>
      <c r="E90" s="108"/>
      <c r="F90" s="108"/>
      <c r="G90" s="27">
        <f>IF(OR(F28="x",F29="X",F30="x",F31="x"),0,(G25+G46))</f>
        <v>0</v>
      </c>
    </row>
    <row r="91" spans="1:7" ht="12.75">
      <c r="A91" s="108" t="s">
        <v>54</v>
      </c>
      <c r="B91" s="108"/>
      <c r="C91" s="108"/>
      <c r="D91" s="108"/>
      <c r="E91" s="108"/>
      <c r="F91" s="108"/>
      <c r="G91" s="10">
        <f>IF(OR(F50="X",F51="X"),0,(G62))</f>
        <v>0</v>
      </c>
    </row>
    <row r="92" spans="1:7" ht="12.75">
      <c r="A92" s="108" t="s">
        <v>50</v>
      </c>
      <c r="B92" s="108"/>
      <c r="C92" s="108"/>
      <c r="D92" s="108"/>
      <c r="E92" s="108"/>
      <c r="F92" s="108"/>
      <c r="G92" s="27">
        <f>+G54</f>
        <v>0</v>
      </c>
    </row>
    <row r="93" spans="1:7" ht="12.75">
      <c r="A93" s="108" t="s">
        <v>55</v>
      </c>
      <c r="B93" s="108"/>
      <c r="C93" s="108"/>
      <c r="D93" s="108"/>
      <c r="E93" s="108"/>
      <c r="F93" s="108"/>
      <c r="G93" s="10">
        <f>+G34</f>
        <v>0</v>
      </c>
    </row>
    <row r="94" spans="1:7" ht="12.75">
      <c r="A94" s="140" t="s">
        <v>58</v>
      </c>
      <c r="B94" s="140"/>
      <c r="C94" s="140"/>
      <c r="D94" s="140"/>
      <c r="E94" s="140"/>
      <c r="F94" s="140"/>
      <c r="G94" s="23">
        <f>+G72</f>
        <v>0</v>
      </c>
    </row>
    <row r="95" spans="1:7" ht="13.5" thickBot="1">
      <c r="A95" s="140" t="s">
        <v>67</v>
      </c>
      <c r="B95" s="140"/>
      <c r="C95" s="140"/>
      <c r="D95" s="140"/>
      <c r="E95" s="140"/>
      <c r="F95" s="140"/>
      <c r="G95" s="23">
        <f>G88</f>
        <v>0</v>
      </c>
    </row>
    <row r="96" spans="1:7" ht="13.5" thickBot="1">
      <c r="A96" s="129" t="s">
        <v>27</v>
      </c>
      <c r="B96" s="130"/>
      <c r="C96" s="130"/>
      <c r="D96" s="130"/>
      <c r="E96" s="130"/>
      <c r="F96" s="131"/>
      <c r="G96" s="49">
        <f>SUM(G90:G95)</f>
        <v>0</v>
      </c>
    </row>
    <row r="97" spans="1:7" ht="12.75">
      <c r="A97" s="138" t="s">
        <v>51</v>
      </c>
      <c r="B97" s="139"/>
      <c r="C97" s="139"/>
      <c r="D97" s="139"/>
      <c r="E97" s="139"/>
      <c r="F97" s="76"/>
      <c r="G97" s="50">
        <f>+IF(F97="x",G96*0.04,0)</f>
        <v>0</v>
      </c>
    </row>
    <row r="98" spans="1:7" ht="13.5" thickBot="1">
      <c r="A98" s="135" t="s">
        <v>57</v>
      </c>
      <c r="B98" s="136"/>
      <c r="C98" s="136"/>
      <c r="D98" s="136"/>
      <c r="E98" s="136"/>
      <c r="F98" s="137"/>
      <c r="G98" s="51">
        <f>+G96+G97</f>
        <v>0</v>
      </c>
    </row>
    <row r="99" spans="1:7" ht="13.5" thickBot="1">
      <c r="A99" s="138" t="s">
        <v>21</v>
      </c>
      <c r="B99" s="139"/>
      <c r="C99" s="139"/>
      <c r="D99" s="139"/>
      <c r="E99" s="139"/>
      <c r="F99" s="62"/>
      <c r="G99" s="48">
        <f>IF(F99="X",(G98*22%),0)</f>
        <v>0</v>
      </c>
    </row>
    <row r="100" spans="1:7" ht="13.5" thickBot="1">
      <c r="A100" s="133" t="s">
        <v>56</v>
      </c>
      <c r="B100" s="134"/>
      <c r="C100" s="134"/>
      <c r="D100" s="134"/>
      <c r="E100" s="134"/>
      <c r="F100" s="134"/>
      <c r="G100" s="52">
        <f>SUM(G98:G99)</f>
        <v>0</v>
      </c>
    </row>
    <row r="101" spans="1:7" ht="13.5" thickBot="1">
      <c r="A101" s="141" t="s">
        <v>52</v>
      </c>
      <c r="B101" s="141"/>
      <c r="C101" s="141"/>
      <c r="D101" s="141"/>
      <c r="E101" s="141"/>
      <c r="F101" s="141"/>
      <c r="G101" s="48">
        <f>G86</f>
        <v>0</v>
      </c>
    </row>
    <row r="102" spans="1:7" ht="13.5" thickBot="1">
      <c r="A102" s="129" t="s">
        <v>66</v>
      </c>
      <c r="B102" s="130"/>
      <c r="C102" s="130"/>
      <c r="D102" s="130"/>
      <c r="E102" s="130"/>
      <c r="F102" s="131"/>
      <c r="G102" s="49">
        <f>+G100+G101</f>
        <v>0</v>
      </c>
    </row>
    <row r="103" spans="1:6" ht="12.75">
      <c r="A103" s="132"/>
      <c r="B103" s="132"/>
      <c r="C103" s="132"/>
      <c r="D103" s="132"/>
      <c r="E103" s="132"/>
      <c r="F103" s="132"/>
    </row>
  </sheetData>
  <sheetProtection password="CA3B" sheet="1" objects="1" scenarios="1"/>
  <protectedRanges>
    <protectedRange sqref="F97 F99" name="Intervallo12"/>
    <protectedRange sqref="G75:G85" name="Intervallo10"/>
    <protectedRange sqref="F57:F59" name="Intervallo8"/>
    <protectedRange sqref="F43:F44" name="Intervallo6"/>
    <protectedRange sqref="F28:F31" name="Intervallo4"/>
    <protectedRange sqref="F15:F20" name="Intervallo2"/>
    <protectedRange sqref="E2" name="Intervallo1"/>
    <protectedRange sqref="F22" name="Intervallo3"/>
    <protectedRange sqref="F39:F41" name="Intervallo5"/>
    <protectedRange sqref="F50:F51" name="Intervallo7"/>
    <protectedRange sqref="F69 E71" name="Intervallo9"/>
    <protectedRange sqref="G87" name="Intervallo11"/>
  </protectedRanges>
  <mergeCells count="95">
    <mergeCell ref="A1:G1"/>
    <mergeCell ref="A67:G67"/>
    <mergeCell ref="A66:G66"/>
    <mergeCell ref="N28:T28"/>
    <mergeCell ref="N29:T29"/>
    <mergeCell ref="A29:E29"/>
    <mergeCell ref="A42:E42"/>
    <mergeCell ref="A47:G47"/>
    <mergeCell ref="A41:E41"/>
    <mergeCell ref="A35:G35"/>
    <mergeCell ref="A43:E43"/>
    <mergeCell ref="A61:E61"/>
    <mergeCell ref="A60:E60"/>
    <mergeCell ref="A51:E51"/>
    <mergeCell ref="A58:E58"/>
    <mergeCell ref="A65:G65"/>
    <mergeCell ref="A44:E44"/>
    <mergeCell ref="A39:E39"/>
    <mergeCell ref="A45:E45"/>
    <mergeCell ref="A63:G63"/>
    <mergeCell ref="A64:G64"/>
    <mergeCell ref="A52:E52"/>
    <mergeCell ref="A27:G27"/>
    <mergeCell ref="A56:E56"/>
    <mergeCell ref="A55:G55"/>
    <mergeCell ref="A46:E46"/>
    <mergeCell ref="A34:E34"/>
    <mergeCell ref="A40:E40"/>
    <mergeCell ref="A36:G36"/>
    <mergeCell ref="A59:E59"/>
    <mergeCell ref="A50:E50"/>
    <mergeCell ref="A31:E31"/>
    <mergeCell ref="A38:E38"/>
    <mergeCell ref="A49:G49"/>
    <mergeCell ref="A48:G48"/>
    <mergeCell ref="A57:E57"/>
    <mergeCell ref="A33:E33"/>
    <mergeCell ref="A24:E24"/>
    <mergeCell ref="A25:E25"/>
    <mergeCell ref="A37:G37"/>
    <mergeCell ref="A32:E32"/>
    <mergeCell ref="A26:G26"/>
    <mergeCell ref="A21:E21"/>
    <mergeCell ref="A22:E22"/>
    <mergeCell ref="A30:E30"/>
    <mergeCell ref="A3:G3"/>
    <mergeCell ref="A4:G4"/>
    <mergeCell ref="A5:G5"/>
    <mergeCell ref="A13:G13"/>
    <mergeCell ref="A68:E68"/>
    <mergeCell ref="A28:E28"/>
    <mergeCell ref="A23:E23"/>
    <mergeCell ref="A62:E62"/>
    <mergeCell ref="A53:E53"/>
    <mergeCell ref="F38:G38"/>
    <mergeCell ref="A85:E85"/>
    <mergeCell ref="A77:E77"/>
    <mergeCell ref="A94:F94"/>
    <mergeCell ref="A82:E82"/>
    <mergeCell ref="A81:E81"/>
    <mergeCell ref="A2:C2"/>
    <mergeCell ref="A6:C6"/>
    <mergeCell ref="F6:G6"/>
    <mergeCell ref="F14:G14"/>
    <mergeCell ref="A14:C14"/>
    <mergeCell ref="A102:F102"/>
    <mergeCell ref="A103:F103"/>
    <mergeCell ref="A100:F100"/>
    <mergeCell ref="A98:F98"/>
    <mergeCell ref="A97:E97"/>
    <mergeCell ref="A93:F93"/>
    <mergeCell ref="A95:F95"/>
    <mergeCell ref="A99:E99"/>
    <mergeCell ref="A96:F96"/>
    <mergeCell ref="A101:F101"/>
    <mergeCell ref="A69:E69"/>
    <mergeCell ref="A70:E70"/>
    <mergeCell ref="A72:E72"/>
    <mergeCell ref="A92:F92"/>
    <mergeCell ref="A78:E78"/>
    <mergeCell ref="A83:E83"/>
    <mergeCell ref="A79:E79"/>
    <mergeCell ref="A80:E80"/>
    <mergeCell ref="A90:F90"/>
    <mergeCell ref="A84:E84"/>
    <mergeCell ref="A71:D71"/>
    <mergeCell ref="A91:F91"/>
    <mergeCell ref="A88:E88"/>
    <mergeCell ref="A89:G89"/>
    <mergeCell ref="A87:E87"/>
    <mergeCell ref="A74:G74"/>
    <mergeCell ref="A75:E75"/>
    <mergeCell ref="A76:E76"/>
    <mergeCell ref="A73:G73"/>
    <mergeCell ref="A86:E86"/>
  </mergeCells>
  <printOptions horizontalCentered="1"/>
  <pageMargins left="0.044814814814814814" right="0.3937007874015748" top="0.5905511811023623" bottom="0.5905511811023623" header="0.31496062992125984" footer="0.31496062992125984"/>
  <pageSetup fitToHeight="0" fitToWidth="1" horizontalDpi="600" verticalDpi="600" orientation="portrait" paperSize="9" scale="96" r:id="rId4"/>
  <headerFooter alignWithMargins="0">
    <oddHeader>&amp;C&amp;18Format Compensi P.E.</oddHeader>
    <oddFooter>&amp;LVersione 2/2016 - foglio compensi PE
A.I. Monza e Brianza</oddFooter>
  </headerFooter>
  <drawing r:id="rId3"/>
  <legacyDrawing r:id="rId2"/>
</worksheet>
</file>

<file path=xl/worksheets/sheet2.xml><?xml version="1.0" encoding="utf-8"?>
<worksheet xmlns="http://schemas.openxmlformats.org/spreadsheetml/2006/main" xmlns:r="http://schemas.openxmlformats.org/officeDocument/2006/relationships">
  <dimension ref="A2:D13"/>
  <sheetViews>
    <sheetView zoomScalePageLayoutView="0" workbookViewId="0" topLeftCell="A1">
      <selection activeCell="B10" sqref="B10"/>
    </sheetView>
  </sheetViews>
  <sheetFormatPr defaultColWidth="9.140625" defaultRowHeight="12.75"/>
  <cols>
    <col min="1" max="1" width="42.7109375" style="1" customWidth="1"/>
    <col min="2" max="2" width="16.8515625" style="1" customWidth="1"/>
    <col min="3" max="3" width="5.8515625" style="0" customWidth="1"/>
    <col min="4" max="4" width="18.28125" style="0" customWidth="1"/>
  </cols>
  <sheetData>
    <row r="1" ht="12.75"/>
    <row r="2" spans="1:4" ht="18">
      <c r="A2" s="226" t="s">
        <v>6</v>
      </c>
      <c r="B2" s="227"/>
      <c r="C2" s="227"/>
      <c r="D2" s="228"/>
    </row>
    <row r="3" spans="1:4" ht="18">
      <c r="A3" s="229" t="s">
        <v>7</v>
      </c>
      <c r="B3" s="230"/>
      <c r="C3" s="230"/>
      <c r="D3" s="231"/>
    </row>
    <row r="4" spans="1:4" ht="15.75">
      <c r="A4" s="232" t="s">
        <v>81</v>
      </c>
      <c r="B4" s="233"/>
      <c r="C4" s="233"/>
      <c r="D4" s="234"/>
    </row>
    <row r="5" ht="18">
      <c r="A5" s="2"/>
    </row>
    <row r="6" spans="1:4" ht="15.75">
      <c r="A6" s="18"/>
      <c r="B6" s="18"/>
      <c r="C6" s="18"/>
      <c r="D6" s="18"/>
    </row>
    <row r="7" spans="1:4" ht="18.75">
      <c r="A7" s="96" t="s">
        <v>22</v>
      </c>
      <c r="B7" s="220"/>
      <c r="C7" s="221"/>
      <c r="D7" s="222"/>
    </row>
    <row r="8" spans="1:4" ht="15.75">
      <c r="A8" s="98" t="s">
        <v>82</v>
      </c>
      <c r="B8" s="104"/>
      <c r="C8" s="99">
        <v>0.04</v>
      </c>
      <c r="D8" s="100">
        <f>+B8*C8</f>
        <v>0</v>
      </c>
    </row>
    <row r="9" spans="1:4" ht="15.75">
      <c r="A9" s="98" t="s">
        <v>83</v>
      </c>
      <c r="B9" s="104"/>
      <c r="C9" s="99">
        <v>0.03</v>
      </c>
      <c r="D9" s="100">
        <f>+B9*C9</f>
        <v>0</v>
      </c>
    </row>
    <row r="10" spans="1:4" ht="12.75">
      <c r="A10" s="101" t="s">
        <v>23</v>
      </c>
      <c r="B10" s="77"/>
      <c r="C10" s="102"/>
      <c r="D10" s="103"/>
    </row>
    <row r="11" spans="1:4" ht="18.75">
      <c r="A11" s="223" t="s">
        <v>24</v>
      </c>
      <c r="B11" s="224"/>
      <c r="C11" s="225"/>
      <c r="D11" s="97">
        <f>(D8+D9)*B10</f>
        <v>0</v>
      </c>
    </row>
    <row r="12" spans="2:3" ht="12.75">
      <c r="B12" s="3"/>
      <c r="C12" s="4"/>
    </row>
    <row r="13" spans="2:3" ht="12.75">
      <c r="B13" s="3"/>
      <c r="C13" s="4"/>
    </row>
    <row r="14" ht="12.75"/>
    <row r="15" ht="12.75"/>
    <row r="16" ht="12.75"/>
    <row r="17" ht="12.75"/>
    <row r="18" ht="12.75"/>
    <row r="19" ht="12.75"/>
    <row r="20" ht="12.75"/>
  </sheetData>
  <sheetProtection password="CA3B" sheet="1" objects="1" scenarios="1" selectLockedCells="1"/>
  <mergeCells count="5">
    <mergeCell ref="B7:D7"/>
    <mergeCell ref="A11:C11"/>
    <mergeCell ref="A2:D2"/>
    <mergeCell ref="A3:D3"/>
    <mergeCell ref="A4:D4"/>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C14"/>
  <sheetViews>
    <sheetView zoomScalePageLayoutView="0" workbookViewId="0" topLeftCell="A1">
      <selection activeCell="B10" sqref="B10"/>
    </sheetView>
  </sheetViews>
  <sheetFormatPr defaultColWidth="9.140625" defaultRowHeight="12.75"/>
  <cols>
    <col min="1" max="1" width="62.7109375" style="79" customWidth="1"/>
    <col min="2" max="2" width="16.8515625" style="79" customWidth="1"/>
    <col min="3" max="3" width="18.28125" style="13" customWidth="1"/>
    <col min="4" max="16384" width="9.140625" style="13" customWidth="1"/>
  </cols>
  <sheetData>
    <row r="1" ht="12.75"/>
    <row r="2" spans="1:3" ht="23.25">
      <c r="A2" s="235" t="s">
        <v>74</v>
      </c>
      <c r="B2" s="236"/>
      <c r="C2" s="237"/>
    </row>
    <row r="3" ht="18">
      <c r="A3" s="78"/>
    </row>
    <row r="4" spans="1:3" ht="15.75">
      <c r="A4" s="80"/>
      <c r="B4" s="80"/>
      <c r="C4" s="80"/>
    </row>
    <row r="5" spans="1:3" ht="18.75">
      <c r="A5" s="81" t="s">
        <v>75</v>
      </c>
      <c r="B5" s="238">
        <f>'Compenso Custode_Delegato'!E2</f>
        <v>0</v>
      </c>
      <c r="C5" s="239"/>
    </row>
    <row r="6" spans="1:3" ht="83.25" customHeight="1">
      <c r="A6" s="82" t="s">
        <v>73</v>
      </c>
      <c r="B6" s="238">
        <f>B5*40/100</f>
        <v>0</v>
      </c>
      <c r="C6" s="239"/>
    </row>
    <row r="7" spans="1:3" s="7" customFormat="1" ht="24" customHeight="1">
      <c r="A7" s="83"/>
      <c r="B7" s="87"/>
      <c r="C7" s="13"/>
    </row>
    <row r="8" spans="1:3" ht="15">
      <c r="A8" s="84" t="s">
        <v>76</v>
      </c>
      <c r="B8" s="95">
        <v>0</v>
      </c>
      <c r="C8" s="85"/>
    </row>
    <row r="9" spans="1:3" ht="15">
      <c r="A9" s="84" t="s">
        <v>77</v>
      </c>
      <c r="B9" s="74">
        <v>0</v>
      </c>
      <c r="C9" s="85"/>
    </row>
    <row r="10" spans="1:3" ht="15">
      <c r="A10" s="84" t="s">
        <v>78</v>
      </c>
      <c r="B10" s="74">
        <v>0</v>
      </c>
      <c r="C10" s="86"/>
    </row>
    <row r="11" spans="1:3" ht="18">
      <c r="A11" s="81" t="s">
        <v>79</v>
      </c>
      <c r="B11" s="238">
        <f>SUM(B8:B10)</f>
        <v>0</v>
      </c>
      <c r="C11" s="239"/>
    </row>
    <row r="12" ht="12.75">
      <c r="B12" s="87"/>
    </row>
    <row r="13" ht="12.75">
      <c r="B13" s="87"/>
    </row>
    <row r="14" spans="1:2" ht="18">
      <c r="A14" s="88" t="s">
        <v>80</v>
      </c>
      <c r="B14" s="89" t="str">
        <f>IF(B11&gt;B6,"da ridurre","congruo")</f>
        <v>congruo</v>
      </c>
    </row>
  </sheetData>
  <sheetProtection selectLockedCells="1"/>
  <protectedRanges>
    <protectedRange sqref="B8:B10" name="Intervallo1"/>
  </protectedRanges>
  <mergeCells count="4">
    <mergeCell ref="A2:C2"/>
    <mergeCell ref="B5:C5"/>
    <mergeCell ref="B6:C6"/>
    <mergeCell ref="B11:C11"/>
  </mergeCells>
  <conditionalFormatting sqref="B14">
    <cfRule type="containsText" priority="4" dxfId="0" operator="containsText" stopIfTrue="1" text="da ridurre">
      <formula>NOT(ISERROR(SEARCH("da ridurre",B14)))</formula>
    </cfRule>
  </conditionalFormatting>
  <conditionalFormatting sqref="B11">
    <cfRule type="containsText" priority="3" dxfId="0" operator="containsText" stopIfTrue="1" text="da ridurre">
      <formula>NOT(ISERROR(SEARCH("da ridurre",B11)))</formula>
    </cfRule>
  </conditionalFormatting>
  <conditionalFormatting sqref="B5">
    <cfRule type="containsText" priority="2" dxfId="0" operator="containsText" stopIfTrue="1" text="da ridurre">
      <formula>NOT(ISERROR(SEARCH("da ridurre",B5)))</formula>
    </cfRule>
  </conditionalFormatting>
  <conditionalFormatting sqref="B6">
    <cfRule type="containsText" priority="1" dxfId="0" operator="containsText" stopIfTrue="1" text="da ridurre">
      <formula>NOT(ISERROR(SEARCH("da ridurre",B6)))</formula>
    </cfRule>
  </conditionalFormatting>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Brivio Luca</cp:lastModifiedBy>
  <cp:lastPrinted>2019-01-30T20:46:03Z</cp:lastPrinted>
  <dcterms:created xsi:type="dcterms:W3CDTF">2000-01-31T17:13:10Z</dcterms:created>
  <dcterms:modified xsi:type="dcterms:W3CDTF">2019-07-07T09:38:16Z</dcterms:modified>
  <cp:category/>
  <cp:version/>
  <cp:contentType/>
  <cp:contentStatus/>
</cp:coreProperties>
</file>